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EAF"/>
  <workbookPr/>
  <bookViews>
    <workbookView xWindow="4280" yWindow="1820" windowWidth="16380" windowHeight="8200" tabRatio="500" activeTab="3"/>
  </bookViews>
  <sheets>
    <sheet name="Prehlad" sheetId="1" r:id="rId1"/>
    <sheet name="Figury" sheetId="2" r:id="rId2"/>
    <sheet name="Rekapitulacia" sheetId="3" r:id="rId3"/>
    <sheet name="Kryci list" sheetId="4" r:id="rId4"/>
    <sheet name="Legenda" sheetId="5" r:id="rId5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list'!$A:$M</definedName>
    <definedName name="Excel_BuiltIn_Print_Area" localSheetId="0">'Prehlad'!$A:$AH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  <definedName name="_xlnm.Print_Area" localSheetId="4">'Legenda'!$A$1:$D$65</definedName>
  </definedNames>
  <calcPr fullCalcOnLoad="1"/>
</workbook>
</file>

<file path=xl/sharedStrings.xml><?xml version="1.0" encoding="utf-8"?>
<sst xmlns="http://schemas.openxmlformats.org/spreadsheetml/2006/main" count="978" uniqueCount="419">
  <si>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</si>
  <si>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</si>
  <si>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</si>
  <si>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</si>
  <si>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</si>
  <si>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</si>
  <si>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</si>
  <si>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</si>
  <si>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</si>
  <si>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</si>
  <si>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</si>
  <si>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</si>
  <si>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</si>
  <si>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</si>
  <si>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</si>
  <si>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</si>
  <si>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</si>
  <si>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</si>
  <si>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</si>
  <si>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</si>
  <si>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</si>
  <si>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</si>
  <si>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</si>
  <si>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</si>
  <si>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</si>
  <si>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</si>
  <si>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</si>
  <si>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</si>
  <si>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</si>
  <si>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</si>
  <si>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</si>
  <si>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</si>
  <si>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</si>
  <si>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</si>
  <si>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</si>
  <si>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</si>
  <si>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</si>
  <si>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</si>
  <si>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</si>
  <si>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</si>
  <si>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</si>
  <si>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</si>
  <si>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</si>
  <si>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</si>
  <si>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</si>
  <si>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</si>
  <si>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</si>
  <si>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</si>
  <si>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</si>
  <si>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</si>
  <si>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</si>
  <si>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</si>
  <si>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</si>
  <si>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</si>
  <si>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</si>
  <si>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</si>
  <si>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</si>
  <si>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</si>
  <si>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</si>
  <si>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</si>
  <si>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</si>
  <si>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</si>
  <si>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</si>
  <si>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</si>
  <si>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</si>
  <si>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</si>
  <si>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</si>
  <si>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</si>
  <si>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</si>
  <si>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</si>
  <si>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</si>
  <si>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</si>
  <si>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</si>
  <si>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</si>
  <si>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</si>
  <si>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</si>
  <si>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</si>
  <si>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</si>
  <si>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</si>
  <si>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</si>
  <si>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</si>
  <si>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</si>
  <si>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</si>
  <si>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</si>
  <si>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</si>
  <si>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</si>
  <si>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</si>
  <si>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</si>
  <si>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</si>
  <si>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</si>
  <si>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</si>
  <si>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</si>
  <si>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</si>
  <si>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</si>
  <si>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</si>
  <si>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</si>
  <si>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</si>
  <si>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</si>
  <si>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</si>
  <si>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</si>
  <si>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</si>
  <si>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</si>
  <si>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</si>
  <si>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</si>
  <si>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</si>
  <si>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</si>
  <si>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</si>
  <si>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</si>
  <si>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</si>
  <si>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</si>
  <si>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</si>
  <si>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</si>
  <si>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</si>
  <si>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</si>
  <si>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</si>
  <si>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</si>
  <si>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</si>
  <si>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</si>
  <si>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</si>
  <si>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r>
      <rPr>
        <sz val="10"/>
        <rFont val="Times New Roman CE"/>
        <family val="1"/>
      </rP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</si>
  <si>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</si>
  <si>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</si>
  <si>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rPr>
        <sz val="10"/>
        <rFont val="Times New Roman CE"/>
        <family val="1"/>
      </rP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</si>
  <si>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</si>
  <si>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r>
      <rPr>
        <sz val="10"/>
        <color indexed="12"/>
        <rFont val="Times New Roman CE"/>
        <family val="1"/>
      </rPr>
      <t>000-699 okrem 270, HSV</t>
    </r>
    <r>
      <rPr>
        <sz val="10"/>
        <rFont val="Times New Roman CE"/>
        <family val="1"/>
      </rPr>
      <t xml:space="preserve"> (TypKPP_HSV)</t>
    </r>
  </si>
  <si>
    <r>
      <rPr>
        <sz val="10"/>
        <color indexed="12"/>
        <rFont val="Times New Roman CE"/>
        <family val="1"/>
      </rPr>
      <t>700-799, PSV</t>
    </r>
    <r>
      <rPr>
        <sz val="10"/>
        <rFont val="Times New Roman CE"/>
        <family val="1"/>
      </rPr>
      <t xml:space="preserve"> (TypKPP_PSV)</t>
    </r>
  </si>
  <si>
    <r>
      <rPr>
        <sz val="10"/>
        <color indexed="12"/>
        <rFont val="Times New Roman CE"/>
        <family val="1"/>
      </rPr>
      <t>900-999, 270, MCE</t>
    </r>
    <r>
      <rPr>
        <sz val="10"/>
        <rFont val="Times New Roman CE"/>
        <family val="1"/>
      </rPr>
      <t xml:space="preserve"> (TypKPP_MCE)</t>
    </r>
  </si>
  <si>
    <r>
      <rPr>
        <sz val="10"/>
        <color indexed="12"/>
        <rFont val="Times New Roman CE"/>
        <family val="1"/>
      </rPr>
      <t>OST</t>
    </r>
    <r>
      <rPr>
        <sz val="10"/>
        <rFont val="Times New Roman CE"/>
        <family val="1"/>
      </rPr>
      <t xml:space="preserve"> (TypKPP_Iné)</t>
    </r>
  </si>
  <si>
    <r>
      <rPr>
        <sz val="10"/>
        <color indexed="12"/>
        <rFont val="Times New Roman CE"/>
        <family val="1"/>
      </rPr>
      <t>800 alebo prázdne pole</t>
    </r>
    <r>
      <rPr>
        <sz val="10"/>
        <rFont val="Times New Roman CE"/>
        <family val="1"/>
      </rPr>
      <t xml:space="preserve"> (TypKPP_Ostatné)</t>
    </r>
  </si>
  <si>
    <r>
      <rPr>
        <sz val="10"/>
        <color indexed="12"/>
        <rFont val="Times New Roman CE"/>
        <family val="1"/>
      </rPr>
      <t>MAT, M</t>
    </r>
    <r>
      <rPr>
        <sz val="10"/>
        <rFont val="Times New Roman CE"/>
        <family val="1"/>
      </rPr>
      <t xml:space="preserve"> (Materiál-dodávka)</t>
    </r>
  </si>
  <si>
    <r>
      <rPr>
        <sz val="10"/>
        <color indexed="12"/>
        <rFont val="Times New Roman CE"/>
        <family val="1"/>
      </rPr>
      <t>iné ako vymenované vyššie</t>
    </r>
    <r>
      <rPr>
        <sz val="10"/>
        <rFont val="Times New Roman CE"/>
        <family val="1"/>
      </rPr>
      <t xml:space="preserve"> (TypKPP_HSV)</t>
    </r>
  </si>
  <si>
    <r>
      <rPr>
        <sz val="10"/>
        <rFont val="Times New Roman CE"/>
        <family val="1"/>
      </rP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</si>
  <si>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</si>
  <si>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rPr>
        <sz val="10"/>
        <rFont val="Times New Roman CE"/>
        <family val="1"/>
      </rP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</si>
  <si>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</si>
  <si>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rPr>
        <sz val="10"/>
        <rFont val="Times New Roman CE"/>
        <family val="1"/>
      </rP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</si>
  <si>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</si>
  <si>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</si>
  <si>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rPr>
        <sz val="10"/>
        <rFont val="Times New Roman CE"/>
        <family val="1"/>
      </rP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</si>
  <si>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</si>
  <si>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rPr>
        <sz val="10"/>
        <rFont val="Times New Roman CE"/>
        <family val="1"/>
      </rP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</si>
  <si>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</si>
  <si>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</si>
  <si>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</si>
  <si>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</si>
  <si>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</si>
  <si>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</si>
  <si>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</si>
  <si>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</si>
  <si>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</si>
  <si>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</si>
  <si>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</si>
  <si>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</si>
  <si>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</si>
  <si>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</si>
  <si>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</si>
  <si>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r>
      <rPr>
        <sz val="10"/>
        <rFont val="Times New Roman CE"/>
        <family val="1"/>
      </rP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</si>
  <si>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</si>
  <si>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</si>
  <si>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</si>
  <si>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</si>
  <si>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</si>
  <si>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</si>
  <si>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</si>
  <si>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</si>
  <si>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</si>
  <si>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</si>
  <si>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</si>
  <si>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</si>
  <si>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</si>
  <si>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</si>
  <si>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</si>
  <si>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r>
      <rPr>
        <sz val="10"/>
        <rFont val="Times New Roman CE"/>
        <family val="1"/>
      </rP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</si>
  <si>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</si>
  <si>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</si>
  <si>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</si>
  <si>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</si>
  <si>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</si>
  <si>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</si>
  <si>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Odberateľ: Obec perín - Chym </t>
  </si>
  <si>
    <t xml:space="preserve">Spracoval:                                         </t>
  </si>
  <si>
    <t xml:space="preserve">JKSO : </t>
  </si>
  <si>
    <t>Dátum: 06.09.2019</t>
  </si>
  <si>
    <t>Stavba : Zvýšenie návštevnosti okolo vodnej plochy Perínsko - Chymských rybníkov</t>
  </si>
  <si>
    <t>Objekt : SO 02 Výšková rozhľadňa - pozorovateľňa vtáctva 2</t>
  </si>
  <si>
    <t>Ing. Lengyelová Jolana</t>
  </si>
  <si>
    <t xml:space="preserve"> Stavba : Zvýšenie návštevnosti okolo vodnej plochy Perínsko - Chymských rybníkov</t>
  </si>
  <si>
    <t xml:space="preserve"> Objekt : SO 02 Výšková rozhľadňa - pozorovateľňa vtáctva 2</t>
  </si>
  <si>
    <t>JKSO :</t>
  </si>
  <si>
    <t>06.09.2019</t>
  </si>
  <si>
    <t xml:space="preserve">Obec perín - Chym 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</si>
  <si>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</si>
  <si>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</si>
  <si>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</si>
  <si>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</si>
  <si>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</si>
  <si>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</si>
  <si>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</si>
  <si>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</si>
  <si>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</si>
  <si>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</si>
  <si>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</si>
  <si>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</si>
  <si>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</si>
  <si>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</si>
  <si>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</si>
  <si>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</si>
  <si>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</si>
  <si>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</si>
  <si>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</si>
  <si>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131201101</t>
  </si>
  <si>
    <t>Hĺbenie jám nezapaž. v horn. tr. 3 do 100 m3</t>
  </si>
  <si>
    <t>m3</t>
  </si>
  <si>
    <t xml:space="preserve">                    </t>
  </si>
  <si>
    <t>45.11.21</t>
  </si>
  <si>
    <t>EK</t>
  </si>
  <si>
    <t>S</t>
  </si>
  <si>
    <t>8,5*7,5*1,6*0,5 =   51,000</t>
  </si>
  <si>
    <t>131201109</t>
  </si>
  <si>
    <t>Príplatok za lepivosť v horn. tr. 3</t>
  </si>
  <si>
    <t>131301101</t>
  </si>
  <si>
    <t>Hĺbenie jám nezapaž. v horn. tr. 4 do 100 m3</t>
  </si>
  <si>
    <t>131301109</t>
  </si>
  <si>
    <t>Príplatok za lepivosť horniny tr.4</t>
  </si>
  <si>
    <t>162701105</t>
  </si>
  <si>
    <t>Vodorovné premiestnenie výkopu do 10000 m horn. tr. 1-4</t>
  </si>
  <si>
    <t>45.11.24</t>
  </si>
  <si>
    <t>167101101</t>
  </si>
  <si>
    <t>Nakladanie výkopku do 100 m3 v horn. tr. 1-4</t>
  </si>
  <si>
    <t xml:space="preserve">1 - ZEMNE PRÁCE  spolu: </t>
  </si>
  <si>
    <t>2 - ZÁKLADY</t>
  </si>
  <si>
    <t>011</t>
  </si>
  <si>
    <t>271511121</t>
  </si>
  <si>
    <t>Násyp pod základové konštrukcie so zhutnením zo štrkopiesku fr.0-32 mm</t>
  </si>
  <si>
    <t xml:space="preserve">  .  .  </t>
  </si>
  <si>
    <t>0,5*8,5*7,5 =   31,875</t>
  </si>
  <si>
    <t>002</t>
  </si>
  <si>
    <t>271521111</t>
  </si>
  <si>
    <t>Vankúš pod základy z kameniva hrubého drveného 63-125 mm</t>
  </si>
  <si>
    <t>45.25.21</t>
  </si>
  <si>
    <t>0,3*8,5*7,5*2 =   38,250</t>
  </si>
  <si>
    <t>015</t>
  </si>
  <si>
    <t>273326132</t>
  </si>
  <si>
    <t>Základové dosky zo železobetónu vodostav. V 8 tr. C 25/30</t>
  </si>
  <si>
    <t>45.25.31</t>
  </si>
  <si>
    <t>0,6*8,5*7,5+0,4*5,9*4,9 =   49,814</t>
  </si>
  <si>
    <t>253</t>
  </si>
  <si>
    <t>273351110</t>
  </si>
  <si>
    <t>Debnenie zákl. dosák plochy rovinné</t>
  </si>
  <si>
    <t>m2</t>
  </si>
  <si>
    <t>45.21.22</t>
  </si>
  <si>
    <t>0,4*2*(5,9+4,9) =   8,640</t>
  </si>
  <si>
    <t>273351119</t>
  </si>
  <si>
    <t>Oddebnenie zákl. dosák</t>
  </si>
  <si>
    <t>273361821</t>
  </si>
  <si>
    <t>Výstuž základových dosiek BSt 500 (10505)</t>
  </si>
  <si>
    <t>t</t>
  </si>
  <si>
    <t>45.25.32</t>
  </si>
  <si>
    <t>1,4101 =   1,410</t>
  </si>
  <si>
    <t xml:space="preserve">2 - ZÁKLADY  spolu: </t>
  </si>
  <si>
    <t>4 - VODOROVNÉ KONŠTRUKCIE</t>
  </si>
  <si>
    <t>012</t>
  </si>
  <si>
    <t>446122001</t>
  </si>
  <si>
    <t>Montáž výlezu na strechu</t>
  </si>
  <si>
    <t>kus</t>
  </si>
  <si>
    <t>45.21.71</t>
  </si>
  <si>
    <t>MAT</t>
  </si>
  <si>
    <t>5966E0438</t>
  </si>
  <si>
    <t>Okno strešné výlezové 45x55 cm (v súlade s EN) otvárateľné vľavo alebo vpravo</t>
  </si>
  <si>
    <t>EZ</t>
  </si>
  <si>
    <t>6149A0102</t>
  </si>
  <si>
    <t>Schody sklápacie stropné Smart 60x120 cm</t>
  </si>
  <si>
    <t>20.30.13</t>
  </si>
  <si>
    <t xml:space="preserve">4 - VODOROVNÉ KONŠTRUKCIE  spolu: </t>
  </si>
  <si>
    <t>6 - ÚPRAVY POVRCHOV, PODLAHY, VÝPLNE</t>
  </si>
  <si>
    <t>622451143</t>
  </si>
  <si>
    <t>Omietka vonk. stien cementová štuková plsťou hlad. zlož. I až II</t>
  </si>
  <si>
    <t>45.41.10</t>
  </si>
  <si>
    <t>0,3*(5,9*2+4,9*2) =   6,480</t>
  </si>
  <si>
    <t>631313611</t>
  </si>
  <si>
    <t>Mazanina z betónu prostého tr. C16/20 hr. 8-12 cm</t>
  </si>
  <si>
    <t>0,1*8,5*7,5 =   6,375</t>
  </si>
  <si>
    <t>631319165</t>
  </si>
  <si>
    <t>Príplatok za konečnú úpravu mazaniny hr. do 24 cm</t>
  </si>
  <si>
    <t>631362021</t>
  </si>
  <si>
    <t>Výstuž betónových mazanín zo zvarovaných sietí Kari</t>
  </si>
  <si>
    <t>631362182</t>
  </si>
  <si>
    <t>Výstuž betónových mazanín zo zvarovaných sietí Kari d drôtu 8 mm, oko 15 cm</t>
  </si>
  <si>
    <t>631571003</t>
  </si>
  <si>
    <t>Násyp zo štrkopiesku 0-32 spevňujúceho</t>
  </si>
  <si>
    <t>45.25.50</t>
  </si>
  <si>
    <t xml:space="preserve">6 - ÚPRAVY POVRCHOV, PODLAHY, VÝPLNE  spolu: </t>
  </si>
  <si>
    <t>9 - OSTATNÉ KONŠTRUKCIE A PRÁCE</t>
  </si>
  <si>
    <t>9539482710</t>
  </si>
  <si>
    <t>Kotvy chemickým tmelom HILTI  RE 25/500 s vyvŕtaním otvoru+HILTI V F 8,8 dl. 650mm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</si>
  <si>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</si>
  <si>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</si>
  <si>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</si>
  <si>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</si>
  <si>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5535G0573</t>
  </si>
  <si>
    <t>Zábrana snehová dosková  3,0m farba</t>
  </si>
  <si>
    <t>IZ</t>
  </si>
  <si>
    <t>42/3 =   14,000</t>
  </si>
  <si>
    <t>5535G0575</t>
  </si>
  <si>
    <t>Konzola pre snehové doskové zábrany farba</t>
  </si>
  <si>
    <t>6282E0403</t>
  </si>
  <si>
    <t>Šindeľ asfaltový BOBROVKA sosnová zelená 241403</t>
  </si>
  <si>
    <t>21.12.56</t>
  </si>
  <si>
    <t xml:space="preserve">241403              </t>
  </si>
  <si>
    <t>92,319*1,05 =   96,935</t>
  </si>
  <si>
    <t>6282E0901</t>
  </si>
  <si>
    <t>Pás podkladový 241901</t>
  </si>
  <si>
    <t xml:space="preserve">241901              </t>
  </si>
  <si>
    <t>712</t>
  </si>
  <si>
    <t>712651111</t>
  </si>
  <si>
    <t>Montáž asfaltových šindlov na strechy jednoduché nad 30° do 60° pribitím</t>
  </si>
  <si>
    <t>I</t>
  </si>
  <si>
    <t>45.22.12</t>
  </si>
  <si>
    <t>IK</t>
  </si>
  <si>
    <t>4,6*4,55*2+2,068*(7,6*2+4,6*2) =   92,319</t>
  </si>
  <si>
    <t>712651311</t>
  </si>
  <si>
    <t>Montáž asfaltových šindlov na strechy do 60°, úprava pri hrebeni</t>
  </si>
  <si>
    <t>m</t>
  </si>
  <si>
    <t>4,55*4+2,0685*4 =   26,474</t>
  </si>
  <si>
    <t>712651312</t>
  </si>
  <si>
    <t>Montáž asfaltových šindlov na strechy do 60°, úprava odkvape</t>
  </si>
  <si>
    <t>712651511</t>
  </si>
  <si>
    <t>Montáž asfaltových šindlov na strechy do 60°, pribitie podkladného pásu</t>
  </si>
  <si>
    <t xml:space="preserve">712 - Povlakové krytiny  spolu: </t>
  </si>
  <si>
    <t>762 - Konštrukcie tesárske</t>
  </si>
  <si>
    <t>762</t>
  </si>
  <si>
    <t>762332110</t>
  </si>
  <si>
    <t>Montáž krovov viazaných prierez. plocha do 120 cm2</t>
  </si>
  <si>
    <t>45.22.11</t>
  </si>
  <si>
    <t>401,62+29,18+392 =   822,800</t>
  </si>
  <si>
    <t>762332120</t>
  </si>
  <si>
    <t>Montáž krovov viazaných prierez. plocha nad 120 do 224 cm2</t>
  </si>
  <si>
    <t>454,68+248,732+38,17+33,6+57,6 =   832,782</t>
  </si>
  <si>
    <t>762332130</t>
  </si>
  <si>
    <t>Montáž krovov viazaných prierez. plocha nad 224 do 288 cm2</t>
  </si>
  <si>
    <t>18,24+78,99+68,82 =   166,050</t>
  </si>
  <si>
    <t>762332140</t>
  </si>
  <si>
    <t>Montáž krovov viazaných prierez. plocha nad 288 do 450 cm2</t>
  </si>
  <si>
    <t>5,83+262,72+62,56+43,2 =   374,310</t>
  </si>
  <si>
    <t>605152020</t>
  </si>
  <si>
    <t>Hranol SM 1</t>
  </si>
  <si>
    <t>20.10.10</t>
  </si>
  <si>
    <t>19,592*1,1+28,408*1,1 =   52,800</t>
  </si>
  <si>
    <t>60515202001</t>
  </si>
  <si>
    <t>príplatok za hobľovanie</t>
  </si>
  <si>
    <t>52,8+2,539 =   55,339</t>
  </si>
  <si>
    <t>762341250</t>
  </si>
  <si>
    <t>Montáž debnenia striech striech rovných a šikmých z hoblovaných dosiek</t>
  </si>
  <si>
    <t>605101110</t>
  </si>
  <si>
    <t>Doska SM neopracovaná 1 hr.18-22xS-dĺžka do 3000mm</t>
  </si>
  <si>
    <t>92,319*0,025*1,1 =   2,539</t>
  </si>
  <si>
    <t>762395000</t>
  </si>
  <si>
    <t>Spojovacie a ochranné prostriedky k montáži krovov</t>
  </si>
  <si>
    <t>52,8+55,339+2,539+6,322 =   117,000</t>
  </si>
  <si>
    <t>762523108</t>
  </si>
  <si>
    <t>Položenie podláh z fošien hobľovaných na zraz</t>
  </si>
  <si>
    <t>45.42.13</t>
  </si>
  <si>
    <t>5,08+13*3+50,31+1,4 =   95,790</t>
  </si>
  <si>
    <t>605547260</t>
  </si>
  <si>
    <t>Fošňa DB hobl.</t>
  </si>
  <si>
    <t>0,06*95,79*1,1 =   6,322</t>
  </si>
  <si>
    <t xml:space="preserve">762 - Konštrukcie tesárske  spolu: </t>
  </si>
  <si>
    <t>764 - Konštrukcie klampiarske</t>
  </si>
  <si>
    <t>764</t>
  </si>
  <si>
    <t>764721115</t>
  </si>
  <si>
    <t>LINDAB oplechovanie ríms rš 330</t>
  </si>
  <si>
    <t>45.22.13</t>
  </si>
  <si>
    <t>764751112</t>
  </si>
  <si>
    <t>LINDAB rúry odkvapové SROR d 100 mm</t>
  </si>
  <si>
    <t>764751142</t>
  </si>
  <si>
    <t>LINDAB výtokové koleno odkvapové d 100 mm</t>
  </si>
  <si>
    <t>764751152</t>
  </si>
  <si>
    <t>Lakopl odskok rúry odkvapovej</t>
  </si>
  <si>
    <t>764761122</t>
  </si>
  <si>
    <t>Lakopl. žľab pododkvapný R+KFL 150 mm</t>
  </si>
  <si>
    <t>764761232</t>
  </si>
  <si>
    <t>LINDAB kotlík SOK kruh žľab 150 mm</t>
  </si>
  <si>
    <t xml:space="preserve">764 - Konštrukcie klampiarske  spolu: </t>
  </si>
  <si>
    <t>767 - Konštrukcie doplnk. kovové stavebné</t>
  </si>
  <si>
    <t>767</t>
  </si>
  <si>
    <t>767995105</t>
  </si>
  <si>
    <t>Montáž atypických stavebných doplnk. konštrukcií do 100 kg</t>
  </si>
  <si>
    <t>kg</t>
  </si>
  <si>
    <t>45.42.12</t>
  </si>
  <si>
    <t>3685,7 =   3685,700</t>
  </si>
  <si>
    <t>*zábr.</t>
  </si>
  <si>
    <t>553000020</t>
  </si>
  <si>
    <t>Oceľové konštrukcie</t>
  </si>
  <si>
    <t>28.11.23</t>
  </si>
  <si>
    <t>5327+3685,7 =   9012,700</t>
  </si>
  <si>
    <t>767995108</t>
  </si>
  <si>
    <t>Montáž atypických stavebných doplnk. konštrukcií nad 500 kg</t>
  </si>
  <si>
    <t xml:space="preserve">767 - Konštrukcie doplnk. kovové stavebné  spolu: </t>
  </si>
  <si>
    <t>783 - Nátery</t>
  </si>
  <si>
    <t>783</t>
  </si>
  <si>
    <t>783225100</t>
  </si>
  <si>
    <t>Nátery kov. stav. doplnk. konštr. syntet. dvojnás.+1x email</t>
  </si>
  <si>
    <t>45.44.21</t>
  </si>
  <si>
    <t>56+1*2*(2,2*2*8+7,24*4+5,2*7) =   257,120</t>
  </si>
  <si>
    <t>783226100</t>
  </si>
  <si>
    <t>Nátery kov. stav. doplnk. konštr. syntet. základné</t>
  </si>
  <si>
    <t>783726300</t>
  </si>
  <si>
    <t>Nátery tesárskych konštr. syntetické lazur. lakom 3x lakovanie</t>
  </si>
  <si>
    <t>45.44.22</t>
  </si>
  <si>
    <t>92,319+95,79*2 =   283,899</t>
  </si>
  <si>
    <t>0,52*454,68+0,48*401,62+0,6*18,24+0,72*5,83+0,56*248,73+0,68*78,99 =   637,355</t>
  </si>
  <si>
    <t>0,6*38,17+0,7*262,72+0,9*42,74+0,8*62,56+0,8*43,2+0,7*68,82 =   378,054</t>
  </si>
  <si>
    <t>0,64*33,6+0,4*29,18+1*43,94+0,56*392 =   296,636</t>
  </si>
  <si>
    <t>783782203</t>
  </si>
  <si>
    <t>Nátery tesárskych konštr. Lastanoxom Q (Bochemit QB-inovovaná náhrada)</t>
  </si>
  <si>
    <t xml:space="preserve">783 - Nátery  spolu: </t>
  </si>
  <si>
    <t xml:space="preserve">PRÁCE A DODÁVKY PSV  spolu: </t>
  </si>
  <si>
    <t>Za rozpočet celkom</t>
  </si>
  <si>
    <t>Figura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</si>
</sst>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 Sk&quot;;[Red]\-#,##0&quot; Sk&quot;"/>
    <numFmt numFmtId="175" formatCode="_-* #,##0&quot; Sk&quot;_-;\-* #,##0&quot; Sk&quot;_-;_-* &quot;- Sk&quot;_-;_-@_-"/>
    <numFmt numFmtId="176" formatCode="#,##0&quot; Sk&quot;;\-#,##0&quot; Sk&quot;"/>
    <numFmt numFmtId="177" formatCode="#,##0.00&quot; Sk&quot;;\-#,##0.00&quot; Sk&quot;"/>
    <numFmt numFmtId="178" formatCode="0;0;;"/>
    <numFmt numFmtId="179" formatCode="0\ %"/>
    <numFmt numFmtId="180" formatCode="#,##0.00&quot; Sk&quot;;[Red]\-#,##0.00&quot; Sk&quot;"/>
    <numFmt numFmtId="181" formatCode="\ "/>
    <numFmt numFmtId="182" formatCode="[$-41B]d/m/yyyy"/>
    <numFmt numFmtId="183" formatCode="0.00;0;0"/>
    <numFmt numFmtId="184" formatCode="0.0%"/>
    <numFmt numFmtId="185" formatCode="#,##0.000"/>
    <numFmt numFmtId="186" formatCode="#,##0.00000"/>
    <numFmt numFmtId="187" formatCode="#,##0.0000"/>
    <numFmt numFmtId="188" formatCode="#,##0\ _S_k"/>
    <numFmt numFmtId="189" formatCode="#,##0&quot; Sk&quot;"/>
    <numFmt numFmtId="190" formatCode="#,##0.00\ "/>
    <numFmt numFmtId="191" formatCode="0.00\ %"/>
    <numFmt numFmtId="192" formatCode="#,##0\ "/>
  </numFmts>
  <fonts count="54">
    <font>
      <sz val="10"/>
      <name val="Arial"/>
      <family val="0"/>
    </font>
    <font>
      <b/>
      <sz val="7"/>
      <name val="Letter Gothic CE"/>
      <family val="0"/>
    </font>
    <font>
      <sz val="11"/>
      <color indexed="63"/>
      <name val="Calibri"/>
      <family val="0"/>
    </font>
    <font>
      <sz val="11"/>
      <color indexed="22"/>
      <name val="Calibri"/>
      <family val="0"/>
    </font>
    <font>
      <b/>
      <sz val="11"/>
      <color indexed="63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22"/>
      <name val="Arial Narrow"/>
      <family val="0"/>
    </font>
    <font>
      <b/>
      <sz val="8"/>
      <color indexed="22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53"/>
      <name val="Times New Roman CE"/>
      <family val="1"/>
    </font>
    <font>
      <sz val="10"/>
      <color indexed="12"/>
      <name val="Times New Roman CE"/>
      <family val="1"/>
    </font>
    <font>
      <sz val="10"/>
      <color indexed="63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74" fontId="1" fillId="0" borderId="1">
      <alignment/>
      <protection/>
    </xf>
    <xf numFmtId="0" fontId="0" fillId="0" borderId="1">
      <alignment/>
      <protection/>
    </xf>
    <xf numFmtId="175" fontId="0" fillId="0" borderId="0" applyBorder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1" borderId="0" applyBorder="0" applyProtection="0">
      <alignment/>
    </xf>
    <xf numFmtId="0" fontId="2" fillId="12" borderId="0" applyBorder="0" applyProtection="0">
      <alignment/>
    </xf>
    <xf numFmtId="0" fontId="2" fillId="10" borderId="0" applyBorder="0" applyProtection="0">
      <alignment/>
    </xf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2" borderId="0" applyBorder="0" applyProtection="0">
      <alignment/>
    </xf>
    <xf numFmtId="0" fontId="2" fillId="9" borderId="0" applyBorder="0" applyProtection="0">
      <alignment/>
    </xf>
    <xf numFmtId="0" fontId="2" fillId="19" borderId="0" applyBorder="0" applyProtection="0">
      <alignment/>
    </xf>
    <xf numFmtId="0" fontId="2" fillId="20" borderId="0" applyBorder="0" applyProtection="0">
      <alignment/>
    </xf>
    <xf numFmtId="0" fontId="2" fillId="12" borderId="0" applyBorder="0" applyProtection="0">
      <alignment/>
    </xf>
    <xf numFmtId="0" fontId="2" fillId="10" borderId="0" applyBorder="0" applyProtection="0">
      <alignment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2" borderId="0" applyBorder="0" applyProtection="0">
      <alignment/>
    </xf>
    <xf numFmtId="0" fontId="3" fillId="27" borderId="0" applyBorder="0" applyProtection="0">
      <alignment/>
    </xf>
    <xf numFmtId="0" fontId="3" fillId="28" borderId="0" applyBorder="0" applyProtection="0">
      <alignment/>
    </xf>
    <xf numFmtId="0" fontId="3" fillId="20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4" fillId="0" borderId="2" applyProtection="0">
      <alignment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30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Border="0" applyProtection="0">
      <alignment/>
    </xf>
    <xf numFmtId="0" fontId="47" fillId="0" borderId="0" applyNumberFormat="0" applyFill="0" applyBorder="0" applyAlignment="0" applyProtection="0"/>
    <xf numFmtId="0" fontId="1" fillId="0" borderId="10">
      <alignment vertical="center"/>
      <protection/>
    </xf>
    <xf numFmtId="0" fontId="48" fillId="33" borderId="11" applyNumberFormat="0" applyAlignment="0" applyProtection="0"/>
    <xf numFmtId="0" fontId="49" fillId="34" borderId="11" applyNumberFormat="0" applyAlignment="0" applyProtection="0"/>
    <xf numFmtId="0" fontId="50" fillId="34" borderId="12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85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8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8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5" fontId="8" fillId="0" borderId="0" xfId="0" applyNumberFormat="1" applyFont="1" applyAlignment="1" applyProtection="1">
      <alignment/>
      <protection/>
    </xf>
    <xf numFmtId="49" fontId="10" fillId="0" borderId="0" xfId="71" applyNumberFormat="1" applyFont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71" applyNumberFormat="1" applyFont="1">
      <alignment/>
      <protection/>
    </xf>
    <xf numFmtId="0" fontId="11" fillId="0" borderId="0" xfId="7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85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85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85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71" applyFont="1">
      <alignment/>
      <protection/>
    </xf>
    <xf numFmtId="0" fontId="8" fillId="0" borderId="0" xfId="71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1" applyFont="1" applyBorder="1" applyAlignment="1">
      <alignment horizontal="left" vertical="center"/>
      <protection/>
    </xf>
    <xf numFmtId="0" fontId="8" fillId="0" borderId="19" xfId="71" applyFont="1" applyBorder="1" applyAlignment="1">
      <alignment horizontal="left" vertical="center"/>
      <protection/>
    </xf>
    <xf numFmtId="0" fontId="8" fillId="0" borderId="19" xfId="71" applyFont="1" applyBorder="1" applyAlignment="1">
      <alignment horizontal="right" vertical="center"/>
      <protection/>
    </xf>
    <xf numFmtId="0" fontId="8" fillId="0" borderId="20" xfId="71" applyFont="1" applyBorder="1" applyAlignment="1">
      <alignment horizontal="left" vertical="center"/>
      <protection/>
    </xf>
    <xf numFmtId="0" fontId="8" fillId="0" borderId="21" xfId="71" applyFont="1" applyBorder="1" applyAlignment="1">
      <alignment horizontal="left" vertical="center"/>
      <protection/>
    </xf>
    <xf numFmtId="0" fontId="8" fillId="0" borderId="22" xfId="71" applyFont="1" applyBorder="1" applyAlignment="1">
      <alignment horizontal="left" vertical="center"/>
      <protection/>
    </xf>
    <xf numFmtId="0" fontId="8" fillId="0" borderId="22" xfId="71" applyFont="1" applyBorder="1" applyAlignment="1">
      <alignment horizontal="right" vertical="center"/>
      <protection/>
    </xf>
    <xf numFmtId="0" fontId="8" fillId="0" borderId="23" xfId="71" applyFont="1" applyBorder="1" applyAlignment="1">
      <alignment horizontal="left" vertical="center"/>
      <protection/>
    </xf>
    <xf numFmtId="0" fontId="8" fillId="0" borderId="24" xfId="71" applyFont="1" applyBorder="1" applyAlignment="1">
      <alignment horizontal="left" vertical="center"/>
      <protection/>
    </xf>
    <xf numFmtId="0" fontId="8" fillId="0" borderId="25" xfId="71" applyFont="1" applyBorder="1" applyAlignment="1">
      <alignment horizontal="left" vertical="center"/>
      <protection/>
    </xf>
    <xf numFmtId="0" fontId="8" fillId="0" borderId="25" xfId="71" applyFont="1" applyBorder="1" applyAlignment="1">
      <alignment horizontal="right" vertical="center"/>
      <protection/>
    </xf>
    <xf numFmtId="0" fontId="8" fillId="0" borderId="26" xfId="71" applyFont="1" applyBorder="1" applyAlignment="1">
      <alignment horizontal="left" vertical="center"/>
      <protection/>
    </xf>
    <xf numFmtId="49" fontId="8" fillId="0" borderId="19" xfId="71" applyNumberFormat="1" applyFont="1" applyBorder="1" applyAlignment="1">
      <alignment horizontal="right" vertical="center"/>
      <protection/>
    </xf>
    <xf numFmtId="49" fontId="8" fillId="0" borderId="22" xfId="71" applyNumberFormat="1" applyFont="1" applyBorder="1" applyAlignment="1">
      <alignment horizontal="right" vertical="center"/>
      <protection/>
    </xf>
    <xf numFmtId="49" fontId="8" fillId="0" borderId="25" xfId="71" applyNumberFormat="1" applyFont="1" applyBorder="1" applyAlignment="1">
      <alignment horizontal="right" vertical="center"/>
      <protection/>
    </xf>
    <xf numFmtId="0" fontId="8" fillId="0" borderId="18" xfId="71" applyFont="1" applyBorder="1" applyAlignment="1">
      <alignment horizontal="right" vertical="center"/>
      <protection/>
    </xf>
    <xf numFmtId="0" fontId="8" fillId="0" borderId="19" xfId="71" applyFont="1" applyBorder="1" applyAlignment="1">
      <alignment vertical="center"/>
      <protection/>
    </xf>
    <xf numFmtId="188" fontId="8" fillId="0" borderId="19" xfId="71" applyNumberFormat="1" applyFont="1" applyBorder="1" applyAlignment="1">
      <alignment horizontal="left" vertical="center"/>
      <protection/>
    </xf>
    <xf numFmtId="189" fontId="8" fillId="0" borderId="19" xfId="71" applyNumberFormat="1" applyFont="1" applyBorder="1" applyAlignment="1">
      <alignment horizontal="right" vertical="center"/>
      <protection/>
    </xf>
    <xf numFmtId="3" fontId="8" fillId="0" borderId="27" xfId="71" applyNumberFormat="1" applyFont="1" applyBorder="1" applyAlignment="1">
      <alignment horizontal="right" vertical="center"/>
      <protection/>
    </xf>
    <xf numFmtId="3" fontId="8" fillId="0" borderId="20" xfId="71" applyNumberFormat="1" applyFont="1" applyBorder="1" applyAlignment="1">
      <alignment vertical="center"/>
      <protection/>
    </xf>
    <xf numFmtId="0" fontId="8" fillId="0" borderId="28" xfId="71" applyFont="1" applyBorder="1" applyAlignment="1">
      <alignment horizontal="right" vertical="center"/>
      <protection/>
    </xf>
    <xf numFmtId="0" fontId="8" fillId="0" borderId="29" xfId="71" applyFont="1" applyBorder="1" applyAlignment="1">
      <alignment vertical="center"/>
      <protection/>
    </xf>
    <xf numFmtId="188" fontId="8" fillId="0" borderId="29" xfId="71" applyNumberFormat="1" applyFont="1" applyBorder="1" applyAlignment="1">
      <alignment horizontal="left" vertical="center"/>
      <protection/>
    </xf>
    <xf numFmtId="189" fontId="8" fillId="0" borderId="29" xfId="71" applyNumberFormat="1" applyFont="1" applyBorder="1" applyAlignment="1">
      <alignment horizontal="right" vertical="center"/>
      <protection/>
    </xf>
    <xf numFmtId="3" fontId="8" fillId="0" borderId="30" xfId="71" applyNumberFormat="1" applyFont="1" applyBorder="1" applyAlignment="1">
      <alignment horizontal="right" vertical="center"/>
      <protection/>
    </xf>
    <xf numFmtId="0" fontId="8" fillId="0" borderId="29" xfId="71" applyFont="1" applyBorder="1" applyAlignment="1">
      <alignment horizontal="right" vertical="center"/>
      <protection/>
    </xf>
    <xf numFmtId="3" fontId="8" fillId="0" borderId="31" xfId="71" applyNumberFormat="1" applyFont="1" applyBorder="1" applyAlignment="1">
      <alignment vertical="center"/>
      <protection/>
    </xf>
    <xf numFmtId="0" fontId="9" fillId="0" borderId="32" xfId="71" applyFont="1" applyBorder="1" applyAlignment="1">
      <alignment horizontal="center" vertical="center"/>
      <protection/>
    </xf>
    <xf numFmtId="0" fontId="8" fillId="0" borderId="33" xfId="71" applyFont="1" applyBorder="1" applyAlignment="1">
      <alignment horizontal="left" vertical="center"/>
      <protection/>
    </xf>
    <xf numFmtId="0" fontId="8" fillId="0" borderId="33" xfId="71" applyFont="1" applyBorder="1" applyAlignment="1">
      <alignment horizontal="center" vertical="center"/>
      <protection/>
    </xf>
    <xf numFmtId="0" fontId="8" fillId="0" borderId="34" xfId="71" applyFont="1" applyBorder="1" applyAlignment="1">
      <alignment horizontal="center" vertical="center"/>
      <protection/>
    </xf>
    <xf numFmtId="0" fontId="8" fillId="0" borderId="35" xfId="71" applyFont="1" applyBorder="1" applyAlignment="1">
      <alignment horizontal="center" vertical="center"/>
      <protection/>
    </xf>
    <xf numFmtId="0" fontId="8" fillId="0" borderId="36" xfId="71" applyFont="1" applyBorder="1" applyAlignment="1">
      <alignment horizontal="left" vertical="center"/>
      <protection/>
    </xf>
    <xf numFmtId="0" fontId="8" fillId="0" borderId="37" xfId="71" applyFont="1" applyBorder="1" applyAlignment="1">
      <alignment horizontal="left" vertical="center"/>
      <protection/>
    </xf>
    <xf numFmtId="191" fontId="8" fillId="0" borderId="38" xfId="71" applyNumberFormat="1" applyFont="1" applyBorder="1" applyAlignment="1">
      <alignment horizontal="right" vertical="center"/>
      <protection/>
    </xf>
    <xf numFmtId="0" fontId="8" fillId="0" borderId="39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/>
      <protection/>
    </xf>
    <xf numFmtId="0" fontId="8" fillId="0" borderId="40" xfId="71" applyFont="1" applyBorder="1" applyAlignment="1">
      <alignment horizontal="left" vertical="center"/>
      <protection/>
    </xf>
    <xf numFmtId="191" fontId="8" fillId="0" borderId="41" xfId="71" applyNumberFormat="1" applyFont="1" applyBorder="1" applyAlignment="1">
      <alignment horizontal="right" vertical="center"/>
      <protection/>
    </xf>
    <xf numFmtId="0" fontId="8" fillId="0" borderId="42" xfId="71" applyFont="1" applyBorder="1" applyAlignment="1">
      <alignment horizontal="center" vertical="center"/>
      <protection/>
    </xf>
    <xf numFmtId="0" fontId="8" fillId="0" borderId="43" xfId="71" applyFont="1" applyBorder="1" applyAlignment="1">
      <alignment horizontal="left" vertical="center"/>
      <protection/>
    </xf>
    <xf numFmtId="0" fontId="8" fillId="0" borderId="44" xfId="71" applyFont="1" applyBorder="1" applyAlignment="1">
      <alignment horizontal="center" vertical="center"/>
      <protection/>
    </xf>
    <xf numFmtId="0" fontId="8" fillId="0" borderId="43" xfId="71" applyFont="1" applyBorder="1" applyAlignment="1">
      <alignment horizontal="right" vertical="center"/>
      <protection/>
    </xf>
    <xf numFmtId="0" fontId="8" fillId="0" borderId="45" xfId="71" applyFont="1" applyBorder="1" applyAlignment="1">
      <alignment horizontal="left" vertical="center"/>
      <protection/>
    </xf>
    <xf numFmtId="0" fontId="8" fillId="0" borderId="44" xfId="71" applyFont="1" applyBorder="1" applyAlignment="1">
      <alignment horizontal="right" vertical="center"/>
      <protection/>
    </xf>
    <xf numFmtId="0" fontId="8" fillId="0" borderId="46" xfId="71" applyFont="1" applyBorder="1" applyAlignment="1">
      <alignment horizontal="center" vertical="center"/>
      <protection/>
    </xf>
    <xf numFmtId="0" fontId="8" fillId="0" borderId="47" xfId="71" applyFont="1" applyBorder="1" applyAlignment="1">
      <alignment horizontal="left" vertical="center"/>
      <protection/>
    </xf>
    <xf numFmtId="0" fontId="8" fillId="0" borderId="48" xfId="71" applyFont="1" applyBorder="1" applyAlignment="1">
      <alignment horizontal="left" vertical="center"/>
      <protection/>
    </xf>
    <xf numFmtId="0" fontId="8" fillId="0" borderId="49" xfId="71" applyFont="1" applyBorder="1" applyAlignment="1">
      <alignment horizontal="left" vertical="center"/>
      <protection/>
    </xf>
    <xf numFmtId="0" fontId="8" fillId="0" borderId="0" xfId="71" applyFont="1" applyBorder="1" applyAlignment="1">
      <alignment horizontal="left" vertical="center"/>
      <protection/>
    </xf>
    <xf numFmtId="0" fontId="8" fillId="0" borderId="50" xfId="71" applyFont="1" applyBorder="1" applyAlignment="1">
      <alignment horizontal="left" vertical="center"/>
      <protection/>
    </xf>
    <xf numFmtId="0" fontId="8" fillId="0" borderId="41" xfId="71" applyFont="1" applyBorder="1" applyAlignment="1">
      <alignment horizontal="left" vertical="center"/>
      <protection/>
    </xf>
    <xf numFmtId="0" fontId="8" fillId="0" borderId="47" xfId="71" applyFont="1" applyBorder="1" applyAlignment="1">
      <alignment horizontal="right" vertical="center"/>
      <protection/>
    </xf>
    <xf numFmtId="0" fontId="8" fillId="0" borderId="0" xfId="71" applyFont="1" applyBorder="1" applyAlignment="1">
      <alignment horizontal="right" vertical="center"/>
      <protection/>
    </xf>
    <xf numFmtId="0" fontId="8" fillId="0" borderId="51" xfId="71" applyFont="1" applyBorder="1" applyAlignment="1">
      <alignment horizontal="left" vertical="center"/>
      <protection/>
    </xf>
    <xf numFmtId="0" fontId="8" fillId="0" borderId="38" xfId="71" applyFont="1" applyBorder="1" applyAlignment="1">
      <alignment horizontal="right" vertical="center"/>
      <protection/>
    </xf>
    <xf numFmtId="0" fontId="8" fillId="0" borderId="28" xfId="71" applyFont="1" applyBorder="1" applyAlignment="1">
      <alignment horizontal="left" vertical="center"/>
      <protection/>
    </xf>
    <xf numFmtId="0" fontId="8" fillId="0" borderId="29" xfId="71" applyFont="1" applyBorder="1" applyAlignment="1">
      <alignment horizontal="left" vertical="center"/>
      <protection/>
    </xf>
    <xf numFmtId="0" fontId="8" fillId="0" borderId="31" xfId="71" applyFont="1" applyBorder="1" applyAlignment="1">
      <alignment horizontal="left" vertical="center"/>
      <protection/>
    </xf>
    <xf numFmtId="0" fontId="9" fillId="0" borderId="52" xfId="71" applyFont="1" applyBorder="1" applyAlignment="1">
      <alignment horizontal="center" vertical="center"/>
      <protection/>
    </xf>
    <xf numFmtId="0" fontId="8" fillId="0" borderId="53" xfId="71" applyFont="1" applyBorder="1" applyAlignment="1">
      <alignment horizontal="left" vertical="center"/>
      <protection/>
    </xf>
    <xf numFmtId="0" fontId="8" fillId="0" borderId="54" xfId="71" applyFont="1" applyBorder="1" applyAlignment="1">
      <alignment horizontal="left" vertical="center"/>
      <protection/>
    </xf>
    <xf numFmtId="192" fontId="8" fillId="0" borderId="55" xfId="71" applyNumberFormat="1" applyFont="1" applyBorder="1" applyAlignment="1">
      <alignment horizontal="right" vertical="center"/>
      <protection/>
    </xf>
    <xf numFmtId="49" fontId="0" fillId="0" borderId="0" xfId="0" applyNumberFormat="1" applyAlignment="1">
      <alignment/>
    </xf>
    <xf numFmtId="49" fontId="14" fillId="11" borderId="56" xfId="0" applyNumberFormat="1" applyFont="1" applyFill="1" applyBorder="1" applyAlignment="1">
      <alignment vertical="top"/>
    </xf>
    <xf numFmtId="49" fontId="14" fillId="11" borderId="57" xfId="0" applyNumberFormat="1" applyFont="1" applyFill="1" applyBorder="1" applyAlignment="1">
      <alignment vertical="top"/>
    </xf>
    <xf numFmtId="49" fontId="14" fillId="11" borderId="57" xfId="0" applyNumberFormat="1" applyFont="1" applyFill="1" applyBorder="1" applyAlignment="1">
      <alignment horizontal="center" vertical="top" wrapText="1"/>
    </xf>
    <xf numFmtId="49" fontId="14" fillId="11" borderId="58" xfId="0" applyNumberFormat="1" applyFont="1" applyFill="1" applyBorder="1" applyAlignment="1">
      <alignment vertical="top"/>
    </xf>
    <xf numFmtId="49" fontId="15" fillId="0" borderId="59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/>
    </xf>
    <xf numFmtId="49" fontId="17" fillId="0" borderId="60" xfId="0" applyNumberFormat="1" applyFont="1" applyBorder="1" applyAlignment="1">
      <alignment horizontal="left"/>
    </xf>
    <xf numFmtId="49" fontId="15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/>
    </xf>
    <xf numFmtId="49" fontId="15" fillId="0" borderId="36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8" fillId="0" borderId="61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 horizontal="left"/>
    </xf>
    <xf numFmtId="49" fontId="18" fillId="0" borderId="63" xfId="0" applyNumberFormat="1" applyFont="1" applyBorder="1" applyAlignment="1">
      <alignment horizontal="left"/>
    </xf>
    <xf numFmtId="49" fontId="15" fillId="0" borderId="59" xfId="0" applyNumberFormat="1" applyFont="1" applyBorder="1" applyAlignment="1">
      <alignment horizontal="left" wrapText="1"/>
    </xf>
    <xf numFmtId="49" fontId="15" fillId="0" borderId="59" xfId="0" applyNumberFormat="1" applyFont="1" applyBorder="1" applyAlignment="1">
      <alignment horizontal="left" vertical="top" wrapText="1"/>
    </xf>
    <xf numFmtId="49" fontId="15" fillId="0" borderId="6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>
      <alignment horizontal="left" vertical="top" wrapText="1"/>
    </xf>
    <xf numFmtId="49" fontId="16" fillId="0" borderId="60" xfId="0" applyNumberFormat="1" applyFont="1" applyBorder="1" applyAlignment="1">
      <alignment horizontal="left" vertical="top" wrapText="1"/>
    </xf>
    <xf numFmtId="49" fontId="18" fillId="0" borderId="61" xfId="0" applyNumberFormat="1" applyFont="1" applyBorder="1" applyAlignment="1">
      <alignment horizontal="left" vertical="top" wrapText="1"/>
    </xf>
    <xf numFmtId="49" fontId="19" fillId="42" borderId="63" xfId="0" applyNumberFormat="1" applyFont="1" applyFill="1" applyBorder="1" applyAlignment="1">
      <alignment horizontal="left"/>
    </xf>
    <xf numFmtId="49" fontId="15" fillId="0" borderId="59" xfId="0" applyNumberFormat="1" applyFont="1" applyBorder="1" applyAlignment="1">
      <alignment horizontal="left" vertical="top"/>
    </xf>
    <xf numFmtId="49" fontId="15" fillId="0" borderId="60" xfId="0" applyNumberFormat="1" applyFont="1" applyBorder="1" applyAlignment="1">
      <alignment horizontal="left" vertical="top"/>
    </xf>
    <xf numFmtId="49" fontId="15" fillId="0" borderId="61" xfId="0" applyNumberFormat="1" applyFont="1" applyBorder="1" applyAlignment="1">
      <alignment horizontal="left" vertical="top" wrapText="1"/>
    </xf>
    <xf numFmtId="49" fontId="15" fillId="0" borderId="64" xfId="0" applyNumberFormat="1" applyFont="1" applyBorder="1" applyAlignment="1">
      <alignment horizontal="left"/>
    </xf>
    <xf numFmtId="49" fontId="15" fillId="0" borderId="65" xfId="0" applyNumberFormat="1" applyFont="1" applyBorder="1" applyAlignment="1">
      <alignment/>
    </xf>
    <xf numFmtId="49" fontId="15" fillId="0" borderId="65" xfId="0" applyNumberFormat="1" applyFont="1" applyBorder="1" applyAlignment="1">
      <alignment horizontal="left"/>
    </xf>
    <xf numFmtId="49" fontId="15" fillId="0" borderId="66" xfId="0" applyNumberFormat="1" applyFont="1" applyBorder="1" applyAlignment="1">
      <alignment horizontal="left"/>
    </xf>
    <xf numFmtId="49" fontId="20" fillId="43" borderId="67" xfId="0" applyNumberFormat="1" applyFont="1" applyFill="1" applyBorder="1" applyAlignment="1">
      <alignment vertical="top"/>
    </xf>
    <xf numFmtId="49" fontId="20" fillId="43" borderId="0" xfId="0" applyNumberFormat="1" applyFont="1" applyFill="1" applyBorder="1" applyAlignment="1">
      <alignment vertical="top" wrapText="1"/>
    </xf>
    <xf numFmtId="49" fontId="20" fillId="43" borderId="68" xfId="0" applyNumberFormat="1" applyFont="1" applyFill="1" applyBorder="1" applyAlignment="1">
      <alignment vertical="top" wrapText="1"/>
    </xf>
    <xf numFmtId="4" fontId="8" fillId="0" borderId="36" xfId="71" applyNumberFormat="1" applyFont="1" applyBorder="1" applyAlignment="1">
      <alignment horizontal="right" vertical="center"/>
      <protection/>
    </xf>
    <xf numFmtId="4" fontId="8" fillId="0" borderId="69" xfId="71" applyNumberFormat="1" applyFont="1" applyBorder="1" applyAlignment="1">
      <alignment horizontal="right" vertical="center"/>
      <protection/>
    </xf>
    <xf numFmtId="4" fontId="8" fillId="0" borderId="10" xfId="71" applyNumberFormat="1" applyFont="1" applyBorder="1" applyAlignment="1">
      <alignment horizontal="right" vertical="center"/>
      <protection/>
    </xf>
    <xf numFmtId="4" fontId="8" fillId="0" borderId="70" xfId="71" applyNumberFormat="1" applyFont="1" applyBorder="1" applyAlignment="1">
      <alignment horizontal="right" vertical="center"/>
      <protection/>
    </xf>
    <xf numFmtId="4" fontId="8" fillId="0" borderId="71" xfId="71" applyNumberFormat="1" applyFont="1" applyBorder="1" applyAlignment="1">
      <alignment horizontal="right" vertical="center"/>
      <protection/>
    </xf>
    <xf numFmtId="4" fontId="8" fillId="0" borderId="43" xfId="71" applyNumberFormat="1" applyFont="1" applyBorder="1" applyAlignment="1">
      <alignment horizontal="right" vertical="center"/>
      <protection/>
    </xf>
    <xf numFmtId="4" fontId="8" fillId="0" borderId="45" xfId="71" applyNumberFormat="1" applyFont="1" applyBorder="1" applyAlignment="1">
      <alignment horizontal="right" vertical="center"/>
      <protection/>
    </xf>
    <xf numFmtId="4" fontId="8" fillId="0" borderId="72" xfId="71" applyNumberFormat="1" applyFont="1" applyBorder="1" applyAlignment="1">
      <alignment horizontal="right" vertical="center"/>
      <protection/>
    </xf>
    <xf numFmtId="4" fontId="8" fillId="0" borderId="41" xfId="71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85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8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86" fontId="9" fillId="0" borderId="0" xfId="0" applyNumberFormat="1" applyFont="1" applyAlignment="1" applyProtection="1">
      <alignment vertical="top"/>
      <protection/>
    </xf>
    <xf numFmtId="185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0" fontId="8" fillId="0" borderId="34" xfId="71" applyFont="1" applyBorder="1" applyAlignment="1">
      <alignment horizontal="center" vertical="center"/>
      <protection/>
    </xf>
    <xf numFmtId="0" fontId="8" fillId="0" borderId="74" xfId="71" applyFont="1" applyBorder="1" applyAlignment="1">
      <alignment horizontal="center" vertical="center"/>
      <protection/>
    </xf>
    <xf numFmtId="0" fontId="8" fillId="0" borderId="75" xfId="71" applyFont="1" applyBorder="1" applyAlignment="1">
      <alignment horizontal="center" vertical="center"/>
      <protection/>
    </xf>
    <xf numFmtId="49" fontId="14" fillId="11" borderId="57" xfId="0" applyNumberFormat="1" applyFont="1" applyFill="1" applyBorder="1" applyAlignment="1">
      <alignment horizontal="center" vertical="center"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40 % - zvýraznenie1" xfId="32"/>
    <cellStyle name="40 % - zvýraznenie2" xfId="33"/>
    <cellStyle name="40 % - zvýraznenie3" xfId="34"/>
    <cellStyle name="40 % - zvýraznenie4" xfId="35"/>
    <cellStyle name="40 % - zvýraznenie5" xfId="36"/>
    <cellStyle name="40 % - zvýraznenie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60 % - zvýraznenie1" xfId="44"/>
    <cellStyle name="60 % - zvýraznenie2" xfId="45"/>
    <cellStyle name="60 % - zvýraznenie3" xfId="46"/>
    <cellStyle name="60 % - zvýraznenie4" xfId="47"/>
    <cellStyle name="60 % - zvýraznenie5" xfId="48"/>
    <cellStyle name="60 % - zvýraznenie6" xfId="49"/>
    <cellStyle name="60 % – Zvýraznění1" xfId="50"/>
    <cellStyle name="60 % – Zvýraznění2" xfId="51"/>
    <cellStyle name="60 % – Zvýraznění3" xfId="52"/>
    <cellStyle name="60 % – Zvýraznění4" xfId="53"/>
    <cellStyle name="60 % – Zvýraznění5" xfId="54"/>
    <cellStyle name="60 % – Zvýraznění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 1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GridLines="0" zoomScalePageLayoutView="0" workbookViewId="0" topLeftCell="A106">
      <selection activeCell="D138" sqref="D138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421875" style="6" customWidth="1"/>
    <col min="16" max="16" width="12.7109375" style="6" customWidth="1"/>
    <col min="17" max="19" width="11.28125" style="5" customWidth="1"/>
    <col min="20" max="20" width="10.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0.5">
      <c r="A1" s="12" t="s">
        <v>179</v>
      </c>
      <c r="B1" s="11"/>
      <c r="C1" s="11"/>
      <c r="D1" s="11"/>
      <c r="E1" s="11"/>
      <c r="F1" s="11"/>
      <c r="G1" s="13"/>
      <c r="H1" s="11"/>
      <c r="I1" s="12" t="s">
        <v>180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4</v>
      </c>
      <c r="AA1" s="16" t="s">
        <v>5</v>
      </c>
      <c r="AB1" s="17" t="s">
        <v>6</v>
      </c>
      <c r="AC1" s="17" t="s">
        <v>7</v>
      </c>
      <c r="AD1" s="17" t="s">
        <v>8</v>
      </c>
      <c r="AE1" s="11"/>
      <c r="AF1" s="11"/>
      <c r="AG1" s="11"/>
      <c r="AH1" s="11"/>
    </row>
    <row r="2" spans="1:34" ht="10.5">
      <c r="A2" s="12" t="s">
        <v>9</v>
      </c>
      <c r="B2" s="11"/>
      <c r="C2" s="11"/>
      <c r="D2" s="11"/>
      <c r="E2" s="11"/>
      <c r="F2" s="11"/>
      <c r="G2" s="13"/>
      <c r="H2" s="18"/>
      <c r="I2" s="12" t="s">
        <v>181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10</v>
      </c>
      <c r="AA2" s="19" t="s">
        <v>11</v>
      </c>
      <c r="AB2" s="20" t="s">
        <v>12</v>
      </c>
      <c r="AC2" s="20"/>
      <c r="AD2" s="19"/>
      <c r="AE2" s="11"/>
      <c r="AF2" s="11"/>
      <c r="AG2" s="11"/>
      <c r="AH2" s="11"/>
    </row>
    <row r="3" spans="1:34" ht="10.5">
      <c r="A3" s="12" t="s">
        <v>13</v>
      </c>
      <c r="B3" s="11"/>
      <c r="C3" s="11"/>
      <c r="D3" s="11"/>
      <c r="E3" s="11"/>
      <c r="F3" s="11"/>
      <c r="G3" s="13"/>
      <c r="H3" s="11"/>
      <c r="I3" s="12" t="s">
        <v>182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12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10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12</v>
      </c>
      <c r="AC4" s="20"/>
      <c r="AD4" s="19"/>
      <c r="AE4" s="11"/>
      <c r="AF4" s="11"/>
      <c r="AG4" s="11"/>
      <c r="AH4" s="11"/>
    </row>
    <row r="5" spans="1:34" ht="10.5">
      <c r="A5" s="12" t="s">
        <v>183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20</v>
      </c>
      <c r="AA5" s="19" t="s">
        <v>15</v>
      </c>
      <c r="AB5" s="20" t="s">
        <v>12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10.5">
      <c r="A6" s="12" t="s">
        <v>184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10.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2.75">
      <c r="A8" s="11" t="s">
        <v>185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7" ht="10.5">
      <c r="A9" s="24" t="s">
        <v>21</v>
      </c>
      <c r="B9" s="24" t="s">
        <v>22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176" t="s">
        <v>31</v>
      </c>
      <c r="L9" s="176"/>
      <c r="M9" s="177" t="s">
        <v>32</v>
      </c>
      <c r="N9" s="177"/>
      <c r="O9" s="24" t="s">
        <v>2</v>
      </c>
      <c r="P9" s="26" t="s">
        <v>33</v>
      </c>
      <c r="Q9" s="24" t="s">
        <v>25</v>
      </c>
      <c r="R9" s="24" t="s">
        <v>25</v>
      </c>
      <c r="S9" s="26" t="s">
        <v>25</v>
      </c>
      <c r="T9" s="27" t="s">
        <v>34</v>
      </c>
      <c r="U9" s="28" t="s">
        <v>35</v>
      </c>
      <c r="V9" s="29" t="s">
        <v>36</v>
      </c>
      <c r="W9" s="24" t="s">
        <v>37</v>
      </c>
      <c r="X9" s="24" t="s">
        <v>38</v>
      </c>
      <c r="Y9" s="24" t="s">
        <v>39</v>
      </c>
      <c r="Z9" s="30" t="s">
        <v>40</v>
      </c>
      <c r="AA9" s="30" t="s">
        <v>41</v>
      </c>
      <c r="AB9" s="24" t="s">
        <v>36</v>
      </c>
      <c r="AC9" s="24" t="s">
        <v>42</v>
      </c>
      <c r="AD9" s="24" t="s">
        <v>43</v>
      </c>
      <c r="AE9" s="31" t="s">
        <v>44</v>
      </c>
      <c r="AF9" s="31" t="s">
        <v>45</v>
      </c>
      <c r="AG9" s="31" t="s">
        <v>25</v>
      </c>
      <c r="AH9" s="31" t="s">
        <v>46</v>
      </c>
      <c r="AJ9" s="11" t="s">
        <v>203</v>
      </c>
      <c r="AK9" s="11" t="s">
        <v>205</v>
      </c>
    </row>
    <row r="10" spans="1:37" ht="10.5">
      <c r="A10" s="32" t="s">
        <v>47</v>
      </c>
      <c r="B10" s="32" t="s">
        <v>48</v>
      </c>
      <c r="C10" s="33"/>
      <c r="D10" s="32" t="s">
        <v>49</v>
      </c>
      <c r="E10" s="32" t="s">
        <v>50</v>
      </c>
      <c r="F10" s="32" t="s">
        <v>51</v>
      </c>
      <c r="G10" s="32" t="s">
        <v>52</v>
      </c>
      <c r="H10" s="32"/>
      <c r="I10" s="32" t="s">
        <v>53</v>
      </c>
      <c r="J10" s="32"/>
      <c r="K10" s="32" t="s">
        <v>27</v>
      </c>
      <c r="L10" s="32" t="s">
        <v>30</v>
      </c>
      <c r="M10" s="34" t="s">
        <v>27</v>
      </c>
      <c r="N10" s="32" t="s">
        <v>30</v>
      </c>
      <c r="O10" s="32" t="s">
        <v>54</v>
      </c>
      <c r="P10" s="34"/>
      <c r="Q10" s="32" t="s">
        <v>55</v>
      </c>
      <c r="R10" s="32" t="s">
        <v>56</v>
      </c>
      <c r="S10" s="34" t="s">
        <v>57</v>
      </c>
      <c r="T10" s="35" t="s">
        <v>58</v>
      </c>
      <c r="U10" s="36" t="s">
        <v>59</v>
      </c>
      <c r="V10" s="37" t="s">
        <v>60</v>
      </c>
      <c r="W10" s="38"/>
      <c r="X10" s="39"/>
      <c r="Y10" s="39"/>
      <c r="Z10" s="40" t="s">
        <v>61</v>
      </c>
      <c r="AA10" s="40" t="s">
        <v>47</v>
      </c>
      <c r="AB10" s="32" t="s">
        <v>62</v>
      </c>
      <c r="AC10" s="39"/>
      <c r="AD10" s="39"/>
      <c r="AE10" s="41"/>
      <c r="AF10" s="41"/>
      <c r="AG10" s="41"/>
      <c r="AH10" s="41"/>
      <c r="AJ10" s="11" t="s">
        <v>204</v>
      </c>
      <c r="AK10" s="11" t="s">
        <v>206</v>
      </c>
    </row>
    <row r="12" ht="10.5">
      <c r="B12" s="164" t="s">
        <v>207</v>
      </c>
    </row>
    <row r="13" ht="10.5">
      <c r="B13" s="3" t="s">
        <v>208</v>
      </c>
    </row>
    <row r="14" spans="1:37" ht="12">
      <c r="A14" s="1">
        <v>1</v>
      </c>
      <c r="B14" s="2" t="s">
        <v>209</v>
      </c>
      <c r="C14" s="3" t="s">
        <v>210</v>
      </c>
      <c r="D14" s="4" t="s">
        <v>211</v>
      </c>
      <c r="E14" s="5">
        <v>51</v>
      </c>
      <c r="F14" s="6" t="s">
        <v>212</v>
      </c>
      <c r="L14" s="8">
        <f>E14*K14</f>
        <v>0</v>
      </c>
      <c r="N14" s="5">
        <f>E14*M14</f>
        <v>0</v>
      </c>
      <c r="O14" s="6">
        <v>20</v>
      </c>
      <c r="P14" s="6" t="s">
        <v>213</v>
      </c>
      <c r="V14" s="9" t="s">
        <v>109</v>
      </c>
      <c r="W14" s="5">
        <v>29.325</v>
      </c>
      <c r="Z14" s="3" t="s">
        <v>214</v>
      </c>
      <c r="AB14" s="6" t="s">
        <v>84</v>
      </c>
      <c r="AJ14" s="11" t="s">
        <v>215</v>
      </c>
      <c r="AK14" s="11" t="s">
        <v>216</v>
      </c>
    </row>
    <row r="15" spans="4:24" ht="12">
      <c r="D15" s="165" t="s">
        <v>217</v>
      </c>
      <c r="E15" s="166"/>
      <c r="F15" s="167"/>
      <c r="G15" s="168"/>
      <c r="H15" s="168"/>
      <c r="I15" s="168"/>
      <c r="J15" s="168"/>
      <c r="K15" s="169"/>
      <c r="L15" s="169"/>
      <c r="M15" s="166"/>
      <c r="N15" s="166"/>
      <c r="O15" s="167"/>
      <c r="P15" s="167"/>
      <c r="Q15" s="166"/>
      <c r="R15" s="166"/>
      <c r="S15" s="166"/>
      <c r="T15" s="170"/>
      <c r="U15" s="170"/>
      <c r="V15" s="170" t="s">
        <v>0</v>
      </c>
      <c r="W15" s="166"/>
      <c r="X15" s="167"/>
    </row>
    <row r="16" spans="1:37" ht="12">
      <c r="A16" s="1">
        <v>2</v>
      </c>
      <c r="B16" s="2" t="s">
        <v>209</v>
      </c>
      <c r="C16" s="3" t="s">
        <v>218</v>
      </c>
      <c r="D16" s="4" t="s">
        <v>219</v>
      </c>
      <c r="E16" s="5">
        <v>25.5</v>
      </c>
      <c r="F16" s="6" t="s">
        <v>212</v>
      </c>
      <c r="L16" s="8">
        <f>E16*K16</f>
        <v>0</v>
      </c>
      <c r="N16" s="5">
        <f>E16*M16</f>
        <v>0</v>
      </c>
      <c r="O16" s="6">
        <v>20</v>
      </c>
      <c r="P16" s="6" t="s">
        <v>213</v>
      </c>
      <c r="V16" s="9" t="s">
        <v>109</v>
      </c>
      <c r="W16" s="5">
        <v>1.02</v>
      </c>
      <c r="Z16" s="3" t="s">
        <v>214</v>
      </c>
      <c r="AB16" s="6" t="s">
        <v>84</v>
      </c>
      <c r="AJ16" s="11" t="s">
        <v>215</v>
      </c>
      <c r="AK16" s="11" t="s">
        <v>216</v>
      </c>
    </row>
    <row r="17" spans="1:37" ht="12">
      <c r="A17" s="1">
        <v>3</v>
      </c>
      <c r="B17" s="2" t="s">
        <v>209</v>
      </c>
      <c r="C17" s="3" t="s">
        <v>220</v>
      </c>
      <c r="D17" s="4" t="s">
        <v>221</v>
      </c>
      <c r="E17" s="5">
        <v>51</v>
      </c>
      <c r="F17" s="6" t="s">
        <v>212</v>
      </c>
      <c r="L17" s="8">
        <f>E17*K17</f>
        <v>0</v>
      </c>
      <c r="N17" s="5">
        <f>E17*M17</f>
        <v>0</v>
      </c>
      <c r="O17" s="6">
        <v>20</v>
      </c>
      <c r="P17" s="6" t="s">
        <v>213</v>
      </c>
      <c r="V17" s="9" t="s">
        <v>109</v>
      </c>
      <c r="W17" s="5">
        <v>50.592</v>
      </c>
      <c r="Z17" s="3" t="s">
        <v>214</v>
      </c>
      <c r="AB17" s="6" t="s">
        <v>84</v>
      </c>
      <c r="AJ17" s="11" t="s">
        <v>215</v>
      </c>
      <c r="AK17" s="11" t="s">
        <v>216</v>
      </c>
    </row>
    <row r="18" spans="1:37" ht="12">
      <c r="A18" s="1">
        <v>4</v>
      </c>
      <c r="B18" s="2" t="s">
        <v>209</v>
      </c>
      <c r="C18" s="3" t="s">
        <v>222</v>
      </c>
      <c r="D18" s="4" t="s">
        <v>223</v>
      </c>
      <c r="E18" s="5">
        <v>25.5</v>
      </c>
      <c r="F18" s="6" t="s">
        <v>212</v>
      </c>
      <c r="L18" s="8">
        <f>E18*K18</f>
        <v>0</v>
      </c>
      <c r="N18" s="5">
        <f>E18*M18</f>
        <v>0</v>
      </c>
      <c r="O18" s="6">
        <v>20</v>
      </c>
      <c r="P18" s="6" t="s">
        <v>213</v>
      </c>
      <c r="V18" s="9" t="s">
        <v>109</v>
      </c>
      <c r="W18" s="5">
        <v>2.346</v>
      </c>
      <c r="Z18" s="3" t="s">
        <v>214</v>
      </c>
      <c r="AB18" s="6" t="s">
        <v>84</v>
      </c>
      <c r="AJ18" s="11" t="s">
        <v>215</v>
      </c>
      <c r="AK18" s="11" t="s">
        <v>216</v>
      </c>
    </row>
    <row r="19" spans="1:37" ht="12">
      <c r="A19" s="1">
        <v>5</v>
      </c>
      <c r="B19" s="2" t="s">
        <v>209</v>
      </c>
      <c r="C19" s="3" t="s">
        <v>224</v>
      </c>
      <c r="D19" s="4" t="s">
        <v>225</v>
      </c>
      <c r="E19" s="5">
        <v>102</v>
      </c>
      <c r="F19" s="6" t="s">
        <v>212</v>
      </c>
      <c r="L19" s="8">
        <f>E19*K19</f>
        <v>0</v>
      </c>
      <c r="N19" s="5">
        <f>E19*M19</f>
        <v>0</v>
      </c>
      <c r="O19" s="6">
        <v>20</v>
      </c>
      <c r="P19" s="6" t="s">
        <v>213</v>
      </c>
      <c r="V19" s="9" t="s">
        <v>109</v>
      </c>
      <c r="W19" s="5">
        <v>1.122</v>
      </c>
      <c r="Z19" s="3" t="s">
        <v>226</v>
      </c>
      <c r="AB19" s="6" t="s">
        <v>84</v>
      </c>
      <c r="AJ19" s="11" t="s">
        <v>215</v>
      </c>
      <c r="AK19" s="11" t="s">
        <v>216</v>
      </c>
    </row>
    <row r="20" spans="1:37" ht="12">
      <c r="A20" s="1">
        <v>6</v>
      </c>
      <c r="B20" s="2" t="s">
        <v>209</v>
      </c>
      <c r="C20" s="3" t="s">
        <v>227</v>
      </c>
      <c r="D20" s="4" t="s">
        <v>228</v>
      </c>
      <c r="E20" s="5">
        <v>102</v>
      </c>
      <c r="F20" s="6" t="s">
        <v>212</v>
      </c>
      <c r="L20" s="8">
        <f>E20*K20</f>
        <v>0</v>
      </c>
      <c r="N20" s="5">
        <f>E20*M20</f>
        <v>0</v>
      </c>
      <c r="O20" s="6">
        <v>20</v>
      </c>
      <c r="P20" s="6" t="s">
        <v>213</v>
      </c>
      <c r="V20" s="9" t="s">
        <v>109</v>
      </c>
      <c r="W20" s="5">
        <v>61.2</v>
      </c>
      <c r="Z20" s="3" t="s">
        <v>214</v>
      </c>
      <c r="AB20" s="6" t="s">
        <v>84</v>
      </c>
      <c r="AJ20" s="11" t="s">
        <v>215</v>
      </c>
      <c r="AK20" s="11" t="s">
        <v>216</v>
      </c>
    </row>
    <row r="21" spans="4:23" ht="12">
      <c r="D21" s="171" t="s">
        <v>229</v>
      </c>
      <c r="E21" s="172">
        <f>J21</f>
        <v>0</v>
      </c>
      <c r="H21" s="172"/>
      <c r="I21" s="172"/>
      <c r="J21" s="172"/>
      <c r="L21" s="173">
        <f>SUM(L12:L20)</f>
        <v>0</v>
      </c>
      <c r="N21" s="174">
        <f>SUM(N12:N20)</f>
        <v>0</v>
      </c>
      <c r="W21" s="5">
        <f>SUM(W12:W20)</f>
        <v>145.60500000000002</v>
      </c>
    </row>
    <row r="23" ht="10.5">
      <c r="B23" s="3" t="s">
        <v>230</v>
      </c>
    </row>
    <row r="24" spans="1:37" ht="12">
      <c r="A24" s="1">
        <v>7</v>
      </c>
      <c r="B24" s="2" t="s">
        <v>231</v>
      </c>
      <c r="C24" s="3" t="s">
        <v>232</v>
      </c>
      <c r="D24" s="4" t="s">
        <v>233</v>
      </c>
      <c r="E24" s="5">
        <v>31.875</v>
      </c>
      <c r="F24" s="6" t="s">
        <v>212</v>
      </c>
      <c r="K24" s="8">
        <v>2.20783</v>
      </c>
      <c r="L24" s="8">
        <f>E24*K24</f>
        <v>70.37458125</v>
      </c>
      <c r="N24" s="5">
        <f>E24*M24</f>
        <v>0</v>
      </c>
      <c r="O24" s="6">
        <v>20</v>
      </c>
      <c r="P24" s="6" t="s">
        <v>213</v>
      </c>
      <c r="V24" s="9" t="s">
        <v>109</v>
      </c>
      <c r="W24" s="5">
        <v>33.118</v>
      </c>
      <c r="Z24" s="3" t="s">
        <v>234</v>
      </c>
      <c r="AB24" s="6" t="s">
        <v>84</v>
      </c>
      <c r="AJ24" s="11" t="s">
        <v>215</v>
      </c>
      <c r="AK24" s="11" t="s">
        <v>216</v>
      </c>
    </row>
    <row r="25" spans="4:24" ht="12">
      <c r="D25" s="165" t="s">
        <v>235</v>
      </c>
      <c r="E25" s="166"/>
      <c r="F25" s="167"/>
      <c r="G25" s="168"/>
      <c r="H25" s="168"/>
      <c r="I25" s="168"/>
      <c r="J25" s="168"/>
      <c r="K25" s="169"/>
      <c r="L25" s="169"/>
      <c r="M25" s="166"/>
      <c r="N25" s="166"/>
      <c r="O25" s="167"/>
      <c r="P25" s="167"/>
      <c r="Q25" s="166"/>
      <c r="R25" s="166"/>
      <c r="S25" s="166"/>
      <c r="T25" s="170"/>
      <c r="U25" s="170"/>
      <c r="V25" s="170" t="s">
        <v>0</v>
      </c>
      <c r="W25" s="166"/>
      <c r="X25" s="167"/>
    </row>
    <row r="26" spans="1:37" ht="12">
      <c r="A26" s="1">
        <v>8</v>
      </c>
      <c r="B26" s="2" t="s">
        <v>236</v>
      </c>
      <c r="C26" s="3" t="s">
        <v>237</v>
      </c>
      <c r="D26" s="4" t="s">
        <v>238</v>
      </c>
      <c r="E26" s="5">
        <v>38.25</v>
      </c>
      <c r="F26" s="6" t="s">
        <v>212</v>
      </c>
      <c r="K26" s="8">
        <v>1.818</v>
      </c>
      <c r="L26" s="8">
        <f>E26*K26</f>
        <v>69.5385</v>
      </c>
      <c r="N26" s="5">
        <f>E26*M26</f>
        <v>0</v>
      </c>
      <c r="O26" s="6">
        <v>20</v>
      </c>
      <c r="P26" s="6" t="s">
        <v>213</v>
      </c>
      <c r="V26" s="9" t="s">
        <v>109</v>
      </c>
      <c r="W26" s="5">
        <v>39.895</v>
      </c>
      <c r="Z26" s="3" t="s">
        <v>239</v>
      </c>
      <c r="AB26" s="6" t="s">
        <v>84</v>
      </c>
      <c r="AJ26" s="11" t="s">
        <v>215</v>
      </c>
      <c r="AK26" s="11" t="s">
        <v>216</v>
      </c>
    </row>
    <row r="27" spans="4:24" ht="12">
      <c r="D27" s="165" t="s">
        <v>240</v>
      </c>
      <c r="E27" s="166"/>
      <c r="F27" s="167"/>
      <c r="G27" s="168"/>
      <c r="H27" s="168"/>
      <c r="I27" s="168"/>
      <c r="J27" s="168"/>
      <c r="K27" s="169"/>
      <c r="L27" s="169"/>
      <c r="M27" s="166"/>
      <c r="N27" s="166"/>
      <c r="O27" s="167"/>
      <c r="P27" s="167"/>
      <c r="Q27" s="166"/>
      <c r="R27" s="166"/>
      <c r="S27" s="166"/>
      <c r="T27" s="170"/>
      <c r="U27" s="170"/>
      <c r="V27" s="170" t="s">
        <v>0</v>
      </c>
      <c r="W27" s="166"/>
      <c r="X27" s="167"/>
    </row>
    <row r="28" spans="1:37" ht="12">
      <c r="A28" s="1">
        <v>9</v>
      </c>
      <c r="B28" s="2" t="s">
        <v>241</v>
      </c>
      <c r="C28" s="3" t="s">
        <v>242</v>
      </c>
      <c r="D28" s="4" t="s">
        <v>243</v>
      </c>
      <c r="E28" s="5">
        <v>49.814</v>
      </c>
      <c r="F28" s="6" t="s">
        <v>212</v>
      </c>
      <c r="K28" s="8">
        <v>2.59497</v>
      </c>
      <c r="L28" s="8">
        <f>E28*K28</f>
        <v>129.26583558</v>
      </c>
      <c r="N28" s="5">
        <f>E28*M28</f>
        <v>0</v>
      </c>
      <c r="O28" s="6">
        <v>20</v>
      </c>
      <c r="P28" s="6" t="s">
        <v>213</v>
      </c>
      <c r="V28" s="9" t="s">
        <v>109</v>
      </c>
      <c r="W28" s="5">
        <v>52.404</v>
      </c>
      <c r="Z28" s="3" t="s">
        <v>244</v>
      </c>
      <c r="AB28" s="6" t="s">
        <v>84</v>
      </c>
      <c r="AJ28" s="11" t="s">
        <v>215</v>
      </c>
      <c r="AK28" s="11" t="s">
        <v>216</v>
      </c>
    </row>
    <row r="29" spans="4:24" ht="12">
      <c r="D29" s="165" t="s">
        <v>245</v>
      </c>
      <c r="E29" s="166"/>
      <c r="F29" s="167"/>
      <c r="G29" s="168"/>
      <c r="H29" s="168"/>
      <c r="I29" s="168"/>
      <c r="J29" s="168"/>
      <c r="K29" s="169"/>
      <c r="L29" s="169"/>
      <c r="M29" s="166"/>
      <c r="N29" s="166"/>
      <c r="O29" s="167"/>
      <c r="P29" s="167"/>
      <c r="Q29" s="166"/>
      <c r="R29" s="166"/>
      <c r="S29" s="166"/>
      <c r="T29" s="170"/>
      <c r="U29" s="170"/>
      <c r="V29" s="170" t="s">
        <v>0</v>
      </c>
      <c r="W29" s="166"/>
      <c r="X29" s="167"/>
    </row>
    <row r="30" spans="1:37" ht="12">
      <c r="A30" s="1">
        <v>10</v>
      </c>
      <c r="B30" s="2" t="s">
        <v>246</v>
      </c>
      <c r="C30" s="3" t="s">
        <v>247</v>
      </c>
      <c r="D30" s="4" t="s">
        <v>248</v>
      </c>
      <c r="E30" s="5">
        <v>8.64</v>
      </c>
      <c r="F30" s="6" t="s">
        <v>249</v>
      </c>
      <c r="K30" s="8">
        <v>0.0029</v>
      </c>
      <c r="L30" s="8">
        <f>E30*K30</f>
        <v>0.025056</v>
      </c>
      <c r="N30" s="5">
        <f>E30*M30</f>
        <v>0</v>
      </c>
      <c r="O30" s="6">
        <v>20</v>
      </c>
      <c r="P30" s="6" t="s">
        <v>213</v>
      </c>
      <c r="V30" s="9" t="s">
        <v>109</v>
      </c>
      <c r="W30" s="5">
        <v>2.989</v>
      </c>
      <c r="Z30" s="3" t="s">
        <v>250</v>
      </c>
      <c r="AB30" s="6" t="s">
        <v>84</v>
      </c>
      <c r="AJ30" s="11" t="s">
        <v>215</v>
      </c>
      <c r="AK30" s="11" t="s">
        <v>216</v>
      </c>
    </row>
    <row r="31" spans="4:24" ht="12">
      <c r="D31" s="165" t="s">
        <v>251</v>
      </c>
      <c r="E31" s="166"/>
      <c r="F31" s="167"/>
      <c r="G31" s="168"/>
      <c r="H31" s="168"/>
      <c r="I31" s="168"/>
      <c r="J31" s="168"/>
      <c r="K31" s="169"/>
      <c r="L31" s="169"/>
      <c r="M31" s="166"/>
      <c r="N31" s="166"/>
      <c r="O31" s="167"/>
      <c r="P31" s="167"/>
      <c r="Q31" s="166"/>
      <c r="R31" s="166"/>
      <c r="S31" s="166"/>
      <c r="T31" s="170"/>
      <c r="U31" s="170"/>
      <c r="V31" s="170" t="s">
        <v>0</v>
      </c>
      <c r="W31" s="166"/>
      <c r="X31" s="167"/>
    </row>
    <row r="32" spans="1:37" ht="12">
      <c r="A32" s="1">
        <v>11</v>
      </c>
      <c r="B32" s="2" t="s">
        <v>246</v>
      </c>
      <c r="C32" s="3" t="s">
        <v>252</v>
      </c>
      <c r="D32" s="4" t="s">
        <v>253</v>
      </c>
      <c r="E32" s="5">
        <v>8.64</v>
      </c>
      <c r="F32" s="6" t="s">
        <v>249</v>
      </c>
      <c r="L32" s="8">
        <f>E32*K32</f>
        <v>0</v>
      </c>
      <c r="N32" s="5">
        <f>E32*M32</f>
        <v>0</v>
      </c>
      <c r="O32" s="6">
        <v>20</v>
      </c>
      <c r="P32" s="6" t="s">
        <v>213</v>
      </c>
      <c r="V32" s="9" t="s">
        <v>109</v>
      </c>
      <c r="W32" s="5">
        <v>1.538</v>
      </c>
      <c r="Z32" s="3" t="s">
        <v>250</v>
      </c>
      <c r="AB32" s="6" t="s">
        <v>84</v>
      </c>
      <c r="AJ32" s="11" t="s">
        <v>215</v>
      </c>
      <c r="AK32" s="11" t="s">
        <v>216</v>
      </c>
    </row>
    <row r="33" spans="1:37" ht="12">
      <c r="A33" s="1">
        <v>12</v>
      </c>
      <c r="B33" s="2" t="s">
        <v>231</v>
      </c>
      <c r="C33" s="3" t="s">
        <v>254</v>
      </c>
      <c r="D33" s="4" t="s">
        <v>255</v>
      </c>
      <c r="E33" s="5">
        <v>1.41</v>
      </c>
      <c r="F33" s="6" t="s">
        <v>256</v>
      </c>
      <c r="K33" s="8">
        <v>1.14997</v>
      </c>
      <c r="L33" s="8">
        <f>E33*K33</f>
        <v>1.6214577</v>
      </c>
      <c r="N33" s="5">
        <f>E33*M33</f>
        <v>0</v>
      </c>
      <c r="O33" s="6">
        <v>20</v>
      </c>
      <c r="P33" s="6" t="s">
        <v>213</v>
      </c>
      <c r="V33" s="9" t="s">
        <v>109</v>
      </c>
      <c r="W33" s="5">
        <v>54.327</v>
      </c>
      <c r="Z33" s="3" t="s">
        <v>257</v>
      </c>
      <c r="AB33" s="6" t="s">
        <v>84</v>
      </c>
      <c r="AJ33" s="11" t="s">
        <v>215</v>
      </c>
      <c r="AK33" s="11" t="s">
        <v>216</v>
      </c>
    </row>
    <row r="34" spans="4:24" ht="12">
      <c r="D34" s="165" t="s">
        <v>258</v>
      </c>
      <c r="E34" s="166"/>
      <c r="F34" s="167"/>
      <c r="G34" s="168"/>
      <c r="H34" s="168"/>
      <c r="I34" s="168"/>
      <c r="J34" s="168"/>
      <c r="K34" s="169"/>
      <c r="L34" s="169"/>
      <c r="M34" s="166"/>
      <c r="N34" s="166"/>
      <c r="O34" s="167"/>
      <c r="P34" s="167"/>
      <c r="Q34" s="166"/>
      <c r="R34" s="166"/>
      <c r="S34" s="166"/>
      <c r="T34" s="170"/>
      <c r="U34" s="170"/>
      <c r="V34" s="170" t="s">
        <v>0</v>
      </c>
      <c r="W34" s="166"/>
      <c r="X34" s="167"/>
    </row>
    <row r="35" spans="4:23" ht="12">
      <c r="D35" s="171" t="s">
        <v>259</v>
      </c>
      <c r="E35" s="172">
        <f>J35</f>
        <v>0</v>
      </c>
      <c r="H35" s="172"/>
      <c r="I35" s="172"/>
      <c r="J35" s="172"/>
      <c r="L35" s="173">
        <f>SUM(L23:L34)</f>
        <v>270.82543053</v>
      </c>
      <c r="N35" s="174">
        <f>SUM(N23:N34)</f>
        <v>0</v>
      </c>
      <c r="W35" s="5">
        <f>SUM(W23:W34)</f>
        <v>184.27100000000002</v>
      </c>
    </row>
    <row r="37" ht="10.5">
      <c r="B37" s="3" t="s">
        <v>260</v>
      </c>
    </row>
    <row r="38" spans="1:37" ht="12">
      <c r="A38" s="1">
        <v>13</v>
      </c>
      <c r="B38" s="2" t="s">
        <v>261</v>
      </c>
      <c r="C38" s="3" t="s">
        <v>262</v>
      </c>
      <c r="D38" s="4" t="s">
        <v>263</v>
      </c>
      <c r="E38" s="5">
        <v>2</v>
      </c>
      <c r="F38" s="6" t="s">
        <v>264</v>
      </c>
      <c r="K38" s="8">
        <v>0.01191</v>
      </c>
      <c r="L38" s="8">
        <f>E38*K38</f>
        <v>0.02382</v>
      </c>
      <c r="N38" s="5">
        <f>E38*M38</f>
        <v>0</v>
      </c>
      <c r="O38" s="6">
        <v>20</v>
      </c>
      <c r="P38" s="6" t="s">
        <v>213</v>
      </c>
      <c r="V38" s="9" t="s">
        <v>109</v>
      </c>
      <c r="W38" s="5">
        <v>2.742</v>
      </c>
      <c r="Z38" s="3" t="s">
        <v>265</v>
      </c>
      <c r="AB38" s="6" t="s">
        <v>84</v>
      </c>
      <c r="AJ38" s="11" t="s">
        <v>215</v>
      </c>
      <c r="AK38" s="11" t="s">
        <v>216</v>
      </c>
    </row>
    <row r="39" spans="1:37" ht="12">
      <c r="A39" s="1">
        <v>14</v>
      </c>
      <c r="B39" s="2" t="s">
        <v>266</v>
      </c>
      <c r="C39" s="3" t="s">
        <v>267</v>
      </c>
      <c r="D39" s="4" t="s">
        <v>268</v>
      </c>
      <c r="E39" s="5">
        <v>1</v>
      </c>
      <c r="F39" s="6" t="s">
        <v>264</v>
      </c>
      <c r="L39" s="8">
        <f>E39*K39</f>
        <v>0</v>
      </c>
      <c r="N39" s="5">
        <f>E39*M39</f>
        <v>0</v>
      </c>
      <c r="O39" s="6">
        <v>20</v>
      </c>
      <c r="P39" s="6" t="s">
        <v>213</v>
      </c>
      <c r="V39" s="9" t="s">
        <v>101</v>
      </c>
      <c r="Z39" s="3" t="s">
        <v>234</v>
      </c>
      <c r="AA39" s="3" t="s">
        <v>213</v>
      </c>
      <c r="AB39" s="6">
        <v>2</v>
      </c>
      <c r="AJ39" s="11" t="s">
        <v>269</v>
      </c>
      <c r="AK39" s="11" t="s">
        <v>216</v>
      </c>
    </row>
    <row r="40" spans="1:37" ht="12">
      <c r="A40" s="1">
        <v>15</v>
      </c>
      <c r="B40" s="2" t="s">
        <v>266</v>
      </c>
      <c r="C40" s="3" t="s">
        <v>270</v>
      </c>
      <c r="D40" s="4" t="s">
        <v>271</v>
      </c>
      <c r="E40" s="5">
        <v>1</v>
      </c>
      <c r="F40" s="6" t="s">
        <v>264</v>
      </c>
      <c r="L40" s="8">
        <f>E40*K40</f>
        <v>0</v>
      </c>
      <c r="N40" s="5">
        <f>E40*M40</f>
        <v>0</v>
      </c>
      <c r="O40" s="6">
        <v>20</v>
      </c>
      <c r="P40" s="6" t="s">
        <v>213</v>
      </c>
      <c r="V40" s="9" t="s">
        <v>101</v>
      </c>
      <c r="Z40" s="3" t="s">
        <v>272</v>
      </c>
      <c r="AA40" s="3" t="s">
        <v>213</v>
      </c>
      <c r="AB40" s="6">
        <v>2</v>
      </c>
      <c r="AJ40" s="11" t="s">
        <v>269</v>
      </c>
      <c r="AK40" s="11" t="s">
        <v>216</v>
      </c>
    </row>
    <row r="41" spans="4:23" ht="12">
      <c r="D41" s="171" t="s">
        <v>273</v>
      </c>
      <c r="E41" s="172">
        <f>J41</f>
        <v>0</v>
      </c>
      <c r="H41" s="172"/>
      <c r="I41" s="172"/>
      <c r="J41" s="172"/>
      <c r="L41" s="173">
        <f>SUM(L37:L40)</f>
        <v>0.02382</v>
      </c>
      <c r="N41" s="174">
        <f>SUM(N37:N40)</f>
        <v>0</v>
      </c>
      <c r="W41" s="5">
        <f>SUM(W37:W40)</f>
        <v>2.742</v>
      </c>
    </row>
    <row r="43" ht="10.5">
      <c r="B43" s="3" t="s">
        <v>274</v>
      </c>
    </row>
    <row r="44" spans="1:37" ht="12">
      <c r="A44" s="1">
        <v>16</v>
      </c>
      <c r="B44" s="2" t="s">
        <v>231</v>
      </c>
      <c r="C44" s="3" t="s">
        <v>275</v>
      </c>
      <c r="D44" s="4" t="s">
        <v>276</v>
      </c>
      <c r="E44" s="5">
        <v>6.48</v>
      </c>
      <c r="F44" s="6" t="s">
        <v>249</v>
      </c>
      <c r="K44" s="8">
        <v>0.05699</v>
      </c>
      <c r="L44" s="8">
        <f>E44*K44</f>
        <v>0.3692952</v>
      </c>
      <c r="N44" s="5">
        <f>E44*M44</f>
        <v>0</v>
      </c>
      <c r="O44" s="6">
        <v>20</v>
      </c>
      <c r="P44" s="6" t="s">
        <v>213</v>
      </c>
      <c r="V44" s="9" t="s">
        <v>109</v>
      </c>
      <c r="W44" s="5">
        <v>7.964</v>
      </c>
      <c r="Z44" s="3" t="s">
        <v>277</v>
      </c>
      <c r="AB44" s="6" t="s">
        <v>84</v>
      </c>
      <c r="AJ44" s="11" t="s">
        <v>215</v>
      </c>
      <c r="AK44" s="11" t="s">
        <v>216</v>
      </c>
    </row>
    <row r="45" spans="4:24" ht="12">
      <c r="D45" s="165" t="s">
        <v>278</v>
      </c>
      <c r="E45" s="166"/>
      <c r="F45" s="167"/>
      <c r="G45" s="168"/>
      <c r="H45" s="168"/>
      <c r="I45" s="168"/>
      <c r="J45" s="168"/>
      <c r="K45" s="169"/>
      <c r="L45" s="169"/>
      <c r="M45" s="166"/>
      <c r="N45" s="166"/>
      <c r="O45" s="167"/>
      <c r="P45" s="167"/>
      <c r="Q45" s="166"/>
      <c r="R45" s="166"/>
      <c r="S45" s="166"/>
      <c r="T45" s="170"/>
      <c r="U45" s="170"/>
      <c r="V45" s="170" t="s">
        <v>0</v>
      </c>
      <c r="W45" s="166"/>
      <c r="X45" s="167"/>
    </row>
    <row r="46" spans="1:37" ht="12">
      <c r="A46" s="1">
        <v>17</v>
      </c>
      <c r="B46" s="2" t="s">
        <v>231</v>
      </c>
      <c r="C46" s="3" t="s">
        <v>279</v>
      </c>
      <c r="D46" s="4" t="s">
        <v>280</v>
      </c>
      <c r="E46" s="5">
        <v>6.375</v>
      </c>
      <c r="F46" s="6" t="s">
        <v>212</v>
      </c>
      <c r="K46" s="8">
        <v>2.42103</v>
      </c>
      <c r="L46" s="8">
        <f>E46*K46</f>
        <v>15.43406625</v>
      </c>
      <c r="N46" s="5">
        <f>E46*M46</f>
        <v>0</v>
      </c>
      <c r="O46" s="6">
        <v>20</v>
      </c>
      <c r="P46" s="6" t="s">
        <v>213</v>
      </c>
      <c r="V46" s="9" t="s">
        <v>109</v>
      </c>
      <c r="W46" s="5">
        <v>15.727</v>
      </c>
      <c r="Z46" s="3" t="s">
        <v>257</v>
      </c>
      <c r="AB46" s="6" t="s">
        <v>84</v>
      </c>
      <c r="AJ46" s="11" t="s">
        <v>215</v>
      </c>
      <c r="AK46" s="11" t="s">
        <v>216</v>
      </c>
    </row>
    <row r="47" spans="4:24" ht="12">
      <c r="D47" s="165" t="s">
        <v>281</v>
      </c>
      <c r="E47" s="166"/>
      <c r="F47" s="167"/>
      <c r="G47" s="168"/>
      <c r="H47" s="168"/>
      <c r="I47" s="168"/>
      <c r="J47" s="168"/>
      <c r="K47" s="169"/>
      <c r="L47" s="169"/>
      <c r="M47" s="166"/>
      <c r="N47" s="166"/>
      <c r="O47" s="167"/>
      <c r="P47" s="167"/>
      <c r="Q47" s="166"/>
      <c r="R47" s="166"/>
      <c r="S47" s="166"/>
      <c r="T47" s="170"/>
      <c r="U47" s="170"/>
      <c r="V47" s="170" t="s">
        <v>0</v>
      </c>
      <c r="W47" s="166"/>
      <c r="X47" s="167"/>
    </row>
    <row r="48" spans="1:37" ht="12">
      <c r="A48" s="1">
        <v>18</v>
      </c>
      <c r="B48" s="2" t="s">
        <v>231</v>
      </c>
      <c r="C48" s="3" t="s">
        <v>282</v>
      </c>
      <c r="D48" s="4" t="s">
        <v>283</v>
      </c>
      <c r="E48" s="5">
        <v>49.814</v>
      </c>
      <c r="F48" s="6" t="s">
        <v>212</v>
      </c>
      <c r="K48" s="8">
        <v>0.01</v>
      </c>
      <c r="L48" s="8">
        <f>E48*K48</f>
        <v>0.49814</v>
      </c>
      <c r="N48" s="5">
        <f>E48*M48</f>
        <v>0</v>
      </c>
      <c r="O48" s="6">
        <v>20</v>
      </c>
      <c r="P48" s="6" t="s">
        <v>213</v>
      </c>
      <c r="V48" s="9" t="s">
        <v>109</v>
      </c>
      <c r="W48" s="5">
        <v>33.624</v>
      </c>
      <c r="Z48" s="3" t="s">
        <v>257</v>
      </c>
      <c r="AB48" s="6" t="s">
        <v>84</v>
      </c>
      <c r="AJ48" s="11" t="s">
        <v>215</v>
      </c>
      <c r="AK48" s="11" t="s">
        <v>216</v>
      </c>
    </row>
    <row r="49" spans="1:37" ht="12">
      <c r="A49" s="1">
        <v>19</v>
      </c>
      <c r="B49" s="2" t="s">
        <v>231</v>
      </c>
      <c r="C49" s="3" t="s">
        <v>284</v>
      </c>
      <c r="D49" s="4" t="s">
        <v>285</v>
      </c>
      <c r="E49" s="5">
        <v>0.425</v>
      </c>
      <c r="F49" s="6" t="s">
        <v>256</v>
      </c>
      <c r="K49" s="8">
        <v>0.98901</v>
      </c>
      <c r="L49" s="8">
        <f>E49*K49</f>
        <v>0.42032925</v>
      </c>
      <c r="N49" s="5">
        <f>E49*M49</f>
        <v>0</v>
      </c>
      <c r="O49" s="6">
        <v>20</v>
      </c>
      <c r="P49" s="6" t="s">
        <v>213</v>
      </c>
      <c r="V49" s="9" t="s">
        <v>109</v>
      </c>
      <c r="W49" s="5">
        <v>6.473</v>
      </c>
      <c r="Z49" s="3" t="s">
        <v>257</v>
      </c>
      <c r="AB49" s="6" t="s">
        <v>84</v>
      </c>
      <c r="AJ49" s="11" t="s">
        <v>215</v>
      </c>
      <c r="AK49" s="11" t="s">
        <v>216</v>
      </c>
    </row>
    <row r="50" spans="1:37" ht="12">
      <c r="A50" s="1">
        <v>20</v>
      </c>
      <c r="B50" s="2" t="s">
        <v>231</v>
      </c>
      <c r="C50" s="3" t="s">
        <v>286</v>
      </c>
      <c r="D50" s="4" t="s">
        <v>287</v>
      </c>
      <c r="E50" s="5">
        <v>12.055</v>
      </c>
      <c r="F50" s="6" t="s">
        <v>249</v>
      </c>
      <c r="K50" s="8">
        <v>0.00627</v>
      </c>
      <c r="L50" s="8">
        <f>E50*K50</f>
        <v>0.07558485000000001</v>
      </c>
      <c r="N50" s="5">
        <f>E50*M50</f>
        <v>0</v>
      </c>
      <c r="O50" s="6">
        <v>20</v>
      </c>
      <c r="P50" s="6" t="s">
        <v>213</v>
      </c>
      <c r="V50" s="9" t="s">
        <v>109</v>
      </c>
      <c r="W50" s="5">
        <v>0.567</v>
      </c>
      <c r="Z50" s="3" t="s">
        <v>234</v>
      </c>
      <c r="AB50" s="6" t="s">
        <v>84</v>
      </c>
      <c r="AJ50" s="11" t="s">
        <v>215</v>
      </c>
      <c r="AK50" s="11" t="s">
        <v>216</v>
      </c>
    </row>
    <row r="51" spans="1:37" ht="12">
      <c r="A51" s="1">
        <v>21</v>
      </c>
      <c r="B51" s="2" t="s">
        <v>231</v>
      </c>
      <c r="C51" s="3" t="s">
        <v>288</v>
      </c>
      <c r="D51" s="4" t="s">
        <v>289</v>
      </c>
      <c r="E51" s="5">
        <v>13.387</v>
      </c>
      <c r="F51" s="6" t="s">
        <v>212</v>
      </c>
      <c r="K51" s="8">
        <v>1.837</v>
      </c>
      <c r="L51" s="8">
        <f>E51*K51</f>
        <v>24.591919</v>
      </c>
      <c r="N51" s="5">
        <f>E51*M51</f>
        <v>0</v>
      </c>
      <c r="O51" s="6">
        <v>20</v>
      </c>
      <c r="P51" s="6" t="s">
        <v>213</v>
      </c>
      <c r="V51" s="9" t="s">
        <v>109</v>
      </c>
      <c r="W51" s="5">
        <v>21.848</v>
      </c>
      <c r="Z51" s="3" t="s">
        <v>290</v>
      </c>
      <c r="AB51" s="6" t="s">
        <v>84</v>
      </c>
      <c r="AJ51" s="11" t="s">
        <v>215</v>
      </c>
      <c r="AK51" s="11" t="s">
        <v>216</v>
      </c>
    </row>
    <row r="52" spans="4:23" ht="12">
      <c r="D52" s="171" t="s">
        <v>291</v>
      </c>
      <c r="E52" s="172">
        <f>J52</f>
        <v>0</v>
      </c>
      <c r="H52" s="172"/>
      <c r="I52" s="172"/>
      <c r="J52" s="172"/>
      <c r="L52" s="173">
        <f>SUM(L43:L51)</f>
        <v>41.38933455</v>
      </c>
      <c r="N52" s="174">
        <f>SUM(N43:N51)</f>
        <v>0</v>
      </c>
      <c r="W52" s="5">
        <f>SUM(W43:W51)</f>
        <v>86.203</v>
      </c>
    </row>
    <row r="54" ht="10.5">
      <c r="B54" s="3" t="s">
        <v>292</v>
      </c>
    </row>
    <row r="55" spans="1:37" ht="12">
      <c r="A55" s="1">
        <v>22</v>
      </c>
      <c r="B55" s="2" t="s">
        <v>231</v>
      </c>
      <c r="C55" s="3" t="s">
        <v>293</v>
      </c>
      <c r="D55" s="4" t="s">
        <v>294</v>
      </c>
      <c r="E55" s="5">
        <v>24</v>
      </c>
      <c r="F55" s="6" t="s">
        <v>264</v>
      </c>
      <c r="K55" s="8">
        <v>9E-05</v>
      </c>
      <c r="L55" s="8">
        <f>E55*K55</f>
        <v>0.00216</v>
      </c>
      <c r="N55" s="5">
        <f>E55*M55</f>
        <v>0</v>
      </c>
      <c r="O55" s="6">
        <v>20</v>
      </c>
      <c r="P55" s="6" t="s">
        <v>213</v>
      </c>
      <c r="V55" s="9" t="s">
        <v>109</v>
      </c>
      <c r="W55" s="5">
        <v>6.504</v>
      </c>
      <c r="Z55" s="3" t="s">
        <v>234</v>
      </c>
      <c r="AB55" s="6" t="s">
        <v>84</v>
      </c>
      <c r="AJ55" s="11" t="s">
        <v>215</v>
      </c>
      <c r="AK55" s="11" t="s">
        <v>216</v>
      </c>
    </row>
    <row r="56" spans="4:23" ht="12">
      <c r="D56" s="171" t="s">
        <v>295</v>
      </c>
      <c r="E56" s="172">
        <f>J56</f>
        <v>0</v>
      </c>
      <c r="H56" s="172"/>
      <c r="I56" s="172"/>
      <c r="J56" s="172"/>
      <c r="L56" s="173">
        <f>SUM(L54:L55)</f>
        <v>0.00216</v>
      </c>
      <c r="N56" s="174">
        <f>SUM(N54:N55)</f>
        <v>0</v>
      </c>
      <c r="W56" s="5">
        <f>SUM(W54:W55)</f>
        <v>6.504</v>
      </c>
    </row>
    <row r="58" spans="4:23" ht="12">
      <c r="D58" s="171" t="s">
        <v>296</v>
      </c>
      <c r="E58" s="174">
        <f>J58</f>
        <v>0</v>
      </c>
      <c r="H58" s="172"/>
      <c r="I58" s="172"/>
      <c r="J58" s="172"/>
      <c r="L58" s="173">
        <f>+L21+L35+L41+L52+L56</f>
        <v>312.24074508</v>
      </c>
      <c r="N58" s="174">
        <f>+N21+N35+N41+N52+N56</f>
        <v>0</v>
      </c>
      <c r="W58" s="5">
        <f>+W21+W35+W41+W52+W56</f>
        <v>425.32500000000005</v>
      </c>
    </row>
    <row r="60" ht="10.5">
      <c r="B60" s="164" t="s">
        <v>297</v>
      </c>
    </row>
    <row r="61" ht="10.5">
      <c r="B61" s="3" t="s">
        <v>298</v>
      </c>
    </row>
    <row r="62" spans="1:37" ht="12">
      <c r="A62" s="1">
        <v>23</v>
      </c>
      <c r="B62" s="2" t="s">
        <v>266</v>
      </c>
      <c r="C62" s="3" t="s">
        <v>299</v>
      </c>
      <c r="D62" s="4" t="s">
        <v>300</v>
      </c>
      <c r="E62" s="5">
        <v>14</v>
      </c>
      <c r="F62" s="6" t="s">
        <v>264</v>
      </c>
      <c r="L62" s="8">
        <f>E62*K62</f>
        <v>0</v>
      </c>
      <c r="N62" s="5">
        <f>E62*M62</f>
        <v>0</v>
      </c>
      <c r="O62" s="6">
        <v>20</v>
      </c>
      <c r="P62" s="6" t="s">
        <v>213</v>
      </c>
      <c r="V62" s="9" t="s">
        <v>101</v>
      </c>
      <c r="Z62" s="3" t="s">
        <v>234</v>
      </c>
      <c r="AA62" s="3" t="s">
        <v>213</v>
      </c>
      <c r="AB62" s="6">
        <v>2</v>
      </c>
      <c r="AJ62" s="11" t="s">
        <v>301</v>
      </c>
      <c r="AK62" s="11" t="s">
        <v>216</v>
      </c>
    </row>
    <row r="63" spans="4:24" ht="12">
      <c r="D63" s="165" t="s">
        <v>302</v>
      </c>
      <c r="E63" s="166"/>
      <c r="F63" s="167"/>
      <c r="G63" s="168"/>
      <c r="H63" s="168"/>
      <c r="I63" s="168"/>
      <c r="J63" s="168"/>
      <c r="K63" s="169"/>
      <c r="L63" s="169"/>
      <c r="M63" s="166"/>
      <c r="N63" s="166"/>
      <c r="O63" s="167"/>
      <c r="P63" s="167"/>
      <c r="Q63" s="166"/>
      <c r="R63" s="166"/>
      <c r="S63" s="166"/>
      <c r="T63" s="170"/>
      <c r="U63" s="170"/>
      <c r="V63" s="170" t="s">
        <v>0</v>
      </c>
      <c r="W63" s="166"/>
      <c r="X63" s="167"/>
    </row>
    <row r="64" spans="1:37" ht="12">
      <c r="A64" s="1">
        <v>24</v>
      </c>
      <c r="B64" s="2" t="s">
        <v>266</v>
      </c>
      <c r="C64" s="3" t="s">
        <v>303</v>
      </c>
      <c r="D64" s="4" t="s">
        <v>304</v>
      </c>
      <c r="E64" s="5">
        <v>14</v>
      </c>
      <c r="F64" s="6" t="s">
        <v>264</v>
      </c>
      <c r="L64" s="8">
        <f>E64*K64</f>
        <v>0</v>
      </c>
      <c r="N64" s="5">
        <f>E64*M64</f>
        <v>0</v>
      </c>
      <c r="O64" s="6">
        <v>20</v>
      </c>
      <c r="P64" s="6" t="s">
        <v>213</v>
      </c>
      <c r="V64" s="9" t="s">
        <v>101</v>
      </c>
      <c r="Z64" s="3" t="s">
        <v>234</v>
      </c>
      <c r="AA64" s="3" t="s">
        <v>213</v>
      </c>
      <c r="AB64" s="6">
        <v>2</v>
      </c>
      <c r="AJ64" s="11" t="s">
        <v>301</v>
      </c>
      <c r="AK64" s="11" t="s">
        <v>216</v>
      </c>
    </row>
    <row r="65" spans="1:37" ht="12">
      <c r="A65" s="1">
        <v>25</v>
      </c>
      <c r="B65" s="2" t="s">
        <v>266</v>
      </c>
      <c r="C65" s="3" t="s">
        <v>305</v>
      </c>
      <c r="D65" s="4" t="s">
        <v>306</v>
      </c>
      <c r="E65" s="5">
        <v>96.935</v>
      </c>
      <c r="F65" s="6" t="s">
        <v>249</v>
      </c>
      <c r="L65" s="8">
        <f>E65*K65</f>
        <v>0</v>
      </c>
      <c r="N65" s="5">
        <f>E65*M65</f>
        <v>0</v>
      </c>
      <c r="O65" s="6">
        <v>20</v>
      </c>
      <c r="P65" s="6" t="s">
        <v>213</v>
      </c>
      <c r="V65" s="9" t="s">
        <v>101</v>
      </c>
      <c r="Z65" s="3" t="s">
        <v>307</v>
      </c>
      <c r="AA65" s="3" t="s">
        <v>308</v>
      </c>
      <c r="AB65" s="6">
        <v>2</v>
      </c>
      <c r="AJ65" s="11" t="s">
        <v>301</v>
      </c>
      <c r="AK65" s="11" t="s">
        <v>216</v>
      </c>
    </row>
    <row r="66" spans="4:24" ht="12">
      <c r="D66" s="165" t="s">
        <v>309</v>
      </c>
      <c r="E66" s="166"/>
      <c r="F66" s="167"/>
      <c r="G66" s="168"/>
      <c r="H66" s="168"/>
      <c r="I66" s="168"/>
      <c r="J66" s="168"/>
      <c r="K66" s="169"/>
      <c r="L66" s="169"/>
      <c r="M66" s="166"/>
      <c r="N66" s="166"/>
      <c r="O66" s="167"/>
      <c r="P66" s="167"/>
      <c r="Q66" s="166"/>
      <c r="R66" s="166"/>
      <c r="S66" s="166"/>
      <c r="T66" s="170"/>
      <c r="U66" s="170"/>
      <c r="V66" s="170" t="s">
        <v>0</v>
      </c>
      <c r="W66" s="166"/>
      <c r="X66" s="167"/>
    </row>
    <row r="67" spans="1:37" ht="12">
      <c r="A67" s="1">
        <v>26</v>
      </c>
      <c r="B67" s="2" t="s">
        <v>266</v>
      </c>
      <c r="C67" s="3" t="s">
        <v>310</v>
      </c>
      <c r="D67" s="4" t="s">
        <v>311</v>
      </c>
      <c r="E67" s="5">
        <v>96.935</v>
      </c>
      <c r="F67" s="6" t="s">
        <v>249</v>
      </c>
      <c r="L67" s="8">
        <f>E67*K67</f>
        <v>0</v>
      </c>
      <c r="N67" s="5">
        <f>E67*M67</f>
        <v>0</v>
      </c>
      <c r="O67" s="6">
        <v>20</v>
      </c>
      <c r="P67" s="6" t="s">
        <v>213</v>
      </c>
      <c r="V67" s="9" t="s">
        <v>101</v>
      </c>
      <c r="Z67" s="3" t="s">
        <v>307</v>
      </c>
      <c r="AA67" s="3" t="s">
        <v>312</v>
      </c>
      <c r="AB67" s="6">
        <v>2</v>
      </c>
      <c r="AJ67" s="11" t="s">
        <v>301</v>
      </c>
      <c r="AK67" s="11" t="s">
        <v>216</v>
      </c>
    </row>
    <row r="68" spans="1:37" ht="12">
      <c r="A68" s="1">
        <v>27</v>
      </c>
      <c r="B68" s="2" t="s">
        <v>313</v>
      </c>
      <c r="C68" s="3" t="s">
        <v>314</v>
      </c>
      <c r="D68" s="4" t="s">
        <v>315</v>
      </c>
      <c r="E68" s="5">
        <v>92.319</v>
      </c>
      <c r="F68" s="6" t="s">
        <v>249</v>
      </c>
      <c r="L68" s="8">
        <f>E68*K68</f>
        <v>0</v>
      </c>
      <c r="N68" s="5">
        <f>E68*M68</f>
        <v>0</v>
      </c>
      <c r="O68" s="6">
        <v>20</v>
      </c>
      <c r="P68" s="6" t="s">
        <v>213</v>
      </c>
      <c r="V68" s="9" t="s">
        <v>316</v>
      </c>
      <c r="W68" s="5">
        <v>63.885</v>
      </c>
      <c r="Z68" s="3" t="s">
        <v>317</v>
      </c>
      <c r="AB68" s="6" t="s">
        <v>84</v>
      </c>
      <c r="AJ68" s="11" t="s">
        <v>318</v>
      </c>
      <c r="AK68" s="11" t="s">
        <v>216</v>
      </c>
    </row>
    <row r="69" spans="4:24" ht="12">
      <c r="D69" s="165" t="s">
        <v>319</v>
      </c>
      <c r="E69" s="166"/>
      <c r="F69" s="167"/>
      <c r="G69" s="168"/>
      <c r="H69" s="168"/>
      <c r="I69" s="168"/>
      <c r="J69" s="168"/>
      <c r="K69" s="169"/>
      <c r="L69" s="169"/>
      <c r="M69" s="166"/>
      <c r="N69" s="166"/>
      <c r="O69" s="167"/>
      <c r="P69" s="167"/>
      <c r="Q69" s="166"/>
      <c r="R69" s="166"/>
      <c r="S69" s="166"/>
      <c r="T69" s="170"/>
      <c r="U69" s="170"/>
      <c r="V69" s="170" t="s">
        <v>0</v>
      </c>
      <c r="W69" s="166"/>
      <c r="X69" s="167"/>
    </row>
    <row r="70" spans="1:37" ht="12">
      <c r="A70" s="1">
        <v>28</v>
      </c>
      <c r="B70" s="2" t="s">
        <v>313</v>
      </c>
      <c r="C70" s="3" t="s">
        <v>320</v>
      </c>
      <c r="D70" s="4" t="s">
        <v>321</v>
      </c>
      <c r="E70" s="5">
        <v>26.474</v>
      </c>
      <c r="F70" s="6" t="s">
        <v>322</v>
      </c>
      <c r="K70" s="8">
        <v>1E-05</v>
      </c>
      <c r="L70" s="8">
        <f>E70*K70</f>
        <v>0.00026474</v>
      </c>
      <c r="N70" s="5">
        <f>E70*M70</f>
        <v>0</v>
      </c>
      <c r="O70" s="6">
        <v>20</v>
      </c>
      <c r="P70" s="6" t="s">
        <v>213</v>
      </c>
      <c r="V70" s="9" t="s">
        <v>316</v>
      </c>
      <c r="W70" s="5">
        <v>5.877</v>
      </c>
      <c r="Z70" s="3" t="s">
        <v>317</v>
      </c>
      <c r="AB70" s="6" t="s">
        <v>84</v>
      </c>
      <c r="AJ70" s="11" t="s">
        <v>318</v>
      </c>
      <c r="AK70" s="11" t="s">
        <v>216</v>
      </c>
    </row>
    <row r="71" spans="4:24" ht="12">
      <c r="D71" s="165" t="s">
        <v>323</v>
      </c>
      <c r="E71" s="166"/>
      <c r="F71" s="167"/>
      <c r="G71" s="168"/>
      <c r="H71" s="168"/>
      <c r="I71" s="168"/>
      <c r="J71" s="168"/>
      <c r="K71" s="169"/>
      <c r="L71" s="169"/>
      <c r="M71" s="166"/>
      <c r="N71" s="166"/>
      <c r="O71" s="167"/>
      <c r="P71" s="167"/>
      <c r="Q71" s="166"/>
      <c r="R71" s="166"/>
      <c r="S71" s="166"/>
      <c r="T71" s="170"/>
      <c r="U71" s="170"/>
      <c r="V71" s="170" t="s">
        <v>0</v>
      </c>
      <c r="W71" s="166"/>
      <c r="X71" s="167"/>
    </row>
    <row r="72" spans="1:37" ht="12">
      <c r="A72" s="1">
        <v>29</v>
      </c>
      <c r="B72" s="2" t="s">
        <v>313</v>
      </c>
      <c r="C72" s="3" t="s">
        <v>324</v>
      </c>
      <c r="D72" s="4" t="s">
        <v>325</v>
      </c>
      <c r="E72" s="5">
        <v>42</v>
      </c>
      <c r="F72" s="6" t="s">
        <v>322</v>
      </c>
      <c r="K72" s="8">
        <v>1E-05</v>
      </c>
      <c r="L72" s="8">
        <f>E72*K72</f>
        <v>0.00042</v>
      </c>
      <c r="N72" s="5">
        <f>E72*M72</f>
        <v>0</v>
      </c>
      <c r="O72" s="6">
        <v>20</v>
      </c>
      <c r="P72" s="6" t="s">
        <v>213</v>
      </c>
      <c r="V72" s="9" t="s">
        <v>316</v>
      </c>
      <c r="W72" s="5">
        <v>8.904</v>
      </c>
      <c r="Z72" s="3" t="s">
        <v>317</v>
      </c>
      <c r="AB72" s="6" t="s">
        <v>84</v>
      </c>
      <c r="AJ72" s="11" t="s">
        <v>318</v>
      </c>
      <c r="AK72" s="11" t="s">
        <v>216</v>
      </c>
    </row>
    <row r="73" spans="1:37" ht="12">
      <c r="A73" s="1">
        <v>30</v>
      </c>
      <c r="B73" s="2" t="s">
        <v>313</v>
      </c>
      <c r="C73" s="3" t="s">
        <v>326</v>
      </c>
      <c r="D73" s="4" t="s">
        <v>327</v>
      </c>
      <c r="E73" s="5">
        <v>92.319</v>
      </c>
      <c r="F73" s="6" t="s">
        <v>249</v>
      </c>
      <c r="K73" s="8">
        <v>2E-05</v>
      </c>
      <c r="L73" s="8">
        <f>E73*K73</f>
        <v>0.0018463800000000001</v>
      </c>
      <c r="N73" s="5">
        <f>E73*M73</f>
        <v>0</v>
      </c>
      <c r="O73" s="6">
        <v>20</v>
      </c>
      <c r="P73" s="6" t="s">
        <v>213</v>
      </c>
      <c r="V73" s="9" t="s">
        <v>316</v>
      </c>
      <c r="W73" s="5">
        <v>8.309</v>
      </c>
      <c r="Z73" s="3" t="s">
        <v>317</v>
      </c>
      <c r="AB73" s="6" t="s">
        <v>84</v>
      </c>
      <c r="AJ73" s="11" t="s">
        <v>318</v>
      </c>
      <c r="AK73" s="11" t="s">
        <v>216</v>
      </c>
    </row>
    <row r="74" spans="4:23" ht="12">
      <c r="D74" s="171" t="s">
        <v>328</v>
      </c>
      <c r="E74" s="172">
        <f>J74</f>
        <v>0</v>
      </c>
      <c r="H74" s="172"/>
      <c r="I74" s="172"/>
      <c r="J74" s="172"/>
      <c r="L74" s="173">
        <f>SUM(L60:L73)</f>
        <v>0.0025311200000000004</v>
      </c>
      <c r="N74" s="174">
        <f>SUM(N60:N73)</f>
        <v>0</v>
      </c>
      <c r="W74" s="5">
        <f>SUM(W60:W73)</f>
        <v>86.975</v>
      </c>
    </row>
    <row r="76" ht="10.5">
      <c r="B76" s="3" t="s">
        <v>329</v>
      </c>
    </row>
    <row r="77" spans="1:37" ht="12">
      <c r="A77" s="1">
        <v>31</v>
      </c>
      <c r="B77" s="2" t="s">
        <v>330</v>
      </c>
      <c r="C77" s="3" t="s">
        <v>331</v>
      </c>
      <c r="D77" s="4" t="s">
        <v>332</v>
      </c>
      <c r="E77" s="5">
        <v>822.8</v>
      </c>
      <c r="F77" s="6" t="s">
        <v>322</v>
      </c>
      <c r="K77" s="8">
        <v>0.00026</v>
      </c>
      <c r="L77" s="8">
        <f>E77*K77</f>
        <v>0.21392799999999998</v>
      </c>
      <c r="N77" s="5">
        <f>E77*M77</f>
        <v>0</v>
      </c>
      <c r="O77" s="6">
        <v>20</v>
      </c>
      <c r="P77" s="6" t="s">
        <v>213</v>
      </c>
      <c r="V77" s="9" t="s">
        <v>316</v>
      </c>
      <c r="W77" s="5">
        <v>283.043</v>
      </c>
      <c r="Z77" s="3" t="s">
        <v>333</v>
      </c>
      <c r="AB77" s="6" t="s">
        <v>84</v>
      </c>
      <c r="AJ77" s="11" t="s">
        <v>318</v>
      </c>
      <c r="AK77" s="11" t="s">
        <v>216</v>
      </c>
    </row>
    <row r="78" spans="4:24" ht="12">
      <c r="D78" s="165" t="s">
        <v>334</v>
      </c>
      <c r="E78" s="166"/>
      <c r="F78" s="167"/>
      <c r="G78" s="168"/>
      <c r="H78" s="168"/>
      <c r="I78" s="168"/>
      <c r="J78" s="168"/>
      <c r="K78" s="169"/>
      <c r="L78" s="169"/>
      <c r="M78" s="166"/>
      <c r="N78" s="166"/>
      <c r="O78" s="167"/>
      <c r="P78" s="167"/>
      <c r="Q78" s="166"/>
      <c r="R78" s="166"/>
      <c r="S78" s="166"/>
      <c r="T78" s="170"/>
      <c r="U78" s="170"/>
      <c r="V78" s="170" t="s">
        <v>0</v>
      </c>
      <c r="W78" s="166"/>
      <c r="X78" s="167"/>
    </row>
    <row r="79" spans="1:37" ht="12">
      <c r="A79" s="1">
        <v>32</v>
      </c>
      <c r="B79" s="2" t="s">
        <v>330</v>
      </c>
      <c r="C79" s="3" t="s">
        <v>335</v>
      </c>
      <c r="D79" s="4" t="s">
        <v>336</v>
      </c>
      <c r="E79" s="5">
        <v>832.782</v>
      </c>
      <c r="F79" s="6" t="s">
        <v>322</v>
      </c>
      <c r="K79" s="8">
        <v>0.00026</v>
      </c>
      <c r="L79" s="8">
        <f>E79*K79</f>
        <v>0.21652332</v>
      </c>
      <c r="N79" s="5">
        <f>E79*M79</f>
        <v>0</v>
      </c>
      <c r="O79" s="6">
        <v>20</v>
      </c>
      <c r="P79" s="6" t="s">
        <v>213</v>
      </c>
      <c r="V79" s="9" t="s">
        <v>316</v>
      </c>
      <c r="W79" s="5">
        <v>410.562</v>
      </c>
      <c r="Z79" s="3" t="s">
        <v>333</v>
      </c>
      <c r="AB79" s="6" t="s">
        <v>84</v>
      </c>
      <c r="AJ79" s="11" t="s">
        <v>318</v>
      </c>
      <c r="AK79" s="11" t="s">
        <v>216</v>
      </c>
    </row>
    <row r="80" spans="4:24" ht="12">
      <c r="D80" s="165" t="s">
        <v>337</v>
      </c>
      <c r="E80" s="166"/>
      <c r="F80" s="167"/>
      <c r="G80" s="168"/>
      <c r="H80" s="168"/>
      <c r="I80" s="168"/>
      <c r="J80" s="168"/>
      <c r="K80" s="169"/>
      <c r="L80" s="169"/>
      <c r="M80" s="166"/>
      <c r="N80" s="166"/>
      <c r="O80" s="167"/>
      <c r="P80" s="167"/>
      <c r="Q80" s="166"/>
      <c r="R80" s="166"/>
      <c r="S80" s="166"/>
      <c r="T80" s="170"/>
      <c r="U80" s="170"/>
      <c r="V80" s="170" t="s">
        <v>0</v>
      </c>
      <c r="W80" s="166"/>
      <c r="X80" s="167"/>
    </row>
    <row r="81" spans="1:37" ht="12">
      <c r="A81" s="1">
        <v>33</v>
      </c>
      <c r="B81" s="2" t="s">
        <v>330</v>
      </c>
      <c r="C81" s="3" t="s">
        <v>338</v>
      </c>
      <c r="D81" s="4" t="s">
        <v>339</v>
      </c>
      <c r="E81" s="5">
        <v>166.05</v>
      </c>
      <c r="F81" s="6" t="s">
        <v>322</v>
      </c>
      <c r="K81" s="8">
        <v>0.00026</v>
      </c>
      <c r="L81" s="8">
        <f>E81*K81</f>
        <v>0.043172999999999996</v>
      </c>
      <c r="N81" s="5">
        <f>E81*M81</f>
        <v>0</v>
      </c>
      <c r="O81" s="6">
        <v>20</v>
      </c>
      <c r="P81" s="6" t="s">
        <v>213</v>
      </c>
      <c r="V81" s="9" t="s">
        <v>316</v>
      </c>
      <c r="W81" s="5">
        <v>103.117</v>
      </c>
      <c r="Z81" s="3" t="s">
        <v>333</v>
      </c>
      <c r="AB81" s="6" t="s">
        <v>84</v>
      </c>
      <c r="AJ81" s="11" t="s">
        <v>318</v>
      </c>
      <c r="AK81" s="11" t="s">
        <v>216</v>
      </c>
    </row>
    <row r="82" spans="4:24" ht="12">
      <c r="D82" s="165" t="s">
        <v>340</v>
      </c>
      <c r="E82" s="166"/>
      <c r="F82" s="167"/>
      <c r="G82" s="168"/>
      <c r="H82" s="168"/>
      <c r="I82" s="168"/>
      <c r="J82" s="168"/>
      <c r="K82" s="169"/>
      <c r="L82" s="169"/>
      <c r="M82" s="166"/>
      <c r="N82" s="166"/>
      <c r="O82" s="167"/>
      <c r="P82" s="167"/>
      <c r="Q82" s="166"/>
      <c r="R82" s="166"/>
      <c r="S82" s="166"/>
      <c r="T82" s="170"/>
      <c r="U82" s="170"/>
      <c r="V82" s="170" t="s">
        <v>0</v>
      </c>
      <c r="W82" s="166"/>
      <c r="X82" s="167"/>
    </row>
    <row r="83" spans="1:37" ht="12">
      <c r="A83" s="1">
        <v>34</v>
      </c>
      <c r="B83" s="2" t="s">
        <v>330</v>
      </c>
      <c r="C83" s="3" t="s">
        <v>341</v>
      </c>
      <c r="D83" s="4" t="s">
        <v>342</v>
      </c>
      <c r="E83" s="5">
        <v>374.31</v>
      </c>
      <c r="F83" s="6" t="s">
        <v>322</v>
      </c>
      <c r="K83" s="8">
        <v>0.00026</v>
      </c>
      <c r="L83" s="8">
        <f>E83*K83</f>
        <v>0.0973206</v>
      </c>
      <c r="N83" s="5">
        <f>E83*M83</f>
        <v>0</v>
      </c>
      <c r="O83" s="6">
        <v>20</v>
      </c>
      <c r="P83" s="6" t="s">
        <v>213</v>
      </c>
      <c r="V83" s="9" t="s">
        <v>316</v>
      </c>
      <c r="W83" s="5">
        <v>251.911</v>
      </c>
      <c r="Z83" s="3" t="s">
        <v>333</v>
      </c>
      <c r="AB83" s="6" t="s">
        <v>84</v>
      </c>
      <c r="AJ83" s="11" t="s">
        <v>318</v>
      </c>
      <c r="AK83" s="11" t="s">
        <v>216</v>
      </c>
    </row>
    <row r="84" spans="4:24" ht="12">
      <c r="D84" s="165" t="s">
        <v>343</v>
      </c>
      <c r="E84" s="166"/>
      <c r="F84" s="167"/>
      <c r="G84" s="168"/>
      <c r="H84" s="168"/>
      <c r="I84" s="168"/>
      <c r="J84" s="168"/>
      <c r="K84" s="169"/>
      <c r="L84" s="169"/>
      <c r="M84" s="166"/>
      <c r="N84" s="166"/>
      <c r="O84" s="167"/>
      <c r="P84" s="167"/>
      <c r="Q84" s="166"/>
      <c r="R84" s="166"/>
      <c r="S84" s="166"/>
      <c r="T84" s="170"/>
      <c r="U84" s="170"/>
      <c r="V84" s="170" t="s">
        <v>0</v>
      </c>
      <c r="W84" s="166"/>
      <c r="X84" s="167"/>
    </row>
    <row r="85" spans="1:37" ht="12">
      <c r="A85" s="1">
        <v>35</v>
      </c>
      <c r="B85" s="2" t="s">
        <v>266</v>
      </c>
      <c r="C85" s="3" t="s">
        <v>344</v>
      </c>
      <c r="D85" s="4" t="s">
        <v>345</v>
      </c>
      <c r="E85" s="5">
        <v>52.8</v>
      </c>
      <c r="F85" s="6" t="s">
        <v>212</v>
      </c>
      <c r="K85" s="8">
        <v>0.55</v>
      </c>
      <c r="L85" s="8">
        <f>E85*K85</f>
        <v>29.04</v>
      </c>
      <c r="N85" s="5">
        <f>E85*M85</f>
        <v>0</v>
      </c>
      <c r="O85" s="6">
        <v>20</v>
      </c>
      <c r="P85" s="6" t="s">
        <v>213</v>
      </c>
      <c r="V85" s="9" t="s">
        <v>101</v>
      </c>
      <c r="Z85" s="3" t="s">
        <v>346</v>
      </c>
      <c r="AA85" s="3" t="s">
        <v>213</v>
      </c>
      <c r="AB85" s="6">
        <v>8</v>
      </c>
      <c r="AJ85" s="11" t="s">
        <v>301</v>
      </c>
      <c r="AK85" s="11" t="s">
        <v>216</v>
      </c>
    </row>
    <row r="86" spans="4:24" ht="12">
      <c r="D86" s="165" t="s">
        <v>347</v>
      </c>
      <c r="E86" s="166"/>
      <c r="F86" s="167"/>
      <c r="G86" s="168"/>
      <c r="H86" s="168"/>
      <c r="I86" s="168"/>
      <c r="J86" s="168"/>
      <c r="K86" s="169"/>
      <c r="L86" s="169"/>
      <c r="M86" s="166"/>
      <c r="N86" s="166"/>
      <c r="O86" s="167"/>
      <c r="P86" s="167"/>
      <c r="Q86" s="166"/>
      <c r="R86" s="166"/>
      <c r="S86" s="166"/>
      <c r="T86" s="170"/>
      <c r="U86" s="170"/>
      <c r="V86" s="170" t="s">
        <v>0</v>
      </c>
      <c r="W86" s="166"/>
      <c r="X86" s="167"/>
    </row>
    <row r="87" spans="1:37" ht="12">
      <c r="A87" s="1">
        <v>36</v>
      </c>
      <c r="B87" s="2" t="s">
        <v>266</v>
      </c>
      <c r="C87" s="3" t="s">
        <v>348</v>
      </c>
      <c r="D87" s="4" t="s">
        <v>349</v>
      </c>
      <c r="E87" s="5">
        <v>55.339</v>
      </c>
      <c r="F87" s="6" t="s">
        <v>212</v>
      </c>
      <c r="K87" s="8">
        <v>0.55</v>
      </c>
      <c r="L87" s="8">
        <f>E87*K87</f>
        <v>30.43645</v>
      </c>
      <c r="N87" s="5">
        <f>E87*M87</f>
        <v>0</v>
      </c>
      <c r="O87" s="6">
        <v>20</v>
      </c>
      <c r="P87" s="6" t="s">
        <v>213</v>
      </c>
      <c r="V87" s="9" t="s">
        <v>101</v>
      </c>
      <c r="Z87" s="3" t="s">
        <v>346</v>
      </c>
      <c r="AA87" s="3" t="s">
        <v>213</v>
      </c>
      <c r="AB87" s="6">
        <v>8</v>
      </c>
      <c r="AJ87" s="11" t="s">
        <v>301</v>
      </c>
      <c r="AK87" s="11" t="s">
        <v>216</v>
      </c>
    </row>
    <row r="88" spans="4:24" ht="12">
      <c r="D88" s="165" t="s">
        <v>350</v>
      </c>
      <c r="E88" s="166"/>
      <c r="F88" s="167"/>
      <c r="G88" s="168"/>
      <c r="H88" s="168"/>
      <c r="I88" s="168"/>
      <c r="J88" s="168"/>
      <c r="K88" s="169"/>
      <c r="L88" s="169"/>
      <c r="M88" s="166"/>
      <c r="N88" s="166"/>
      <c r="O88" s="167"/>
      <c r="P88" s="167"/>
      <c r="Q88" s="166"/>
      <c r="R88" s="166"/>
      <c r="S88" s="166"/>
      <c r="T88" s="170"/>
      <c r="U88" s="170"/>
      <c r="V88" s="170" t="s">
        <v>0</v>
      </c>
      <c r="W88" s="166"/>
      <c r="X88" s="167"/>
    </row>
    <row r="89" spans="1:37" ht="12">
      <c r="A89" s="1">
        <v>37</v>
      </c>
      <c r="B89" s="2" t="s">
        <v>330</v>
      </c>
      <c r="C89" s="3" t="s">
        <v>351</v>
      </c>
      <c r="D89" s="4" t="s">
        <v>352</v>
      </c>
      <c r="E89" s="5">
        <v>92.319</v>
      </c>
      <c r="F89" s="6" t="s">
        <v>249</v>
      </c>
      <c r="L89" s="8">
        <f>E89*K89</f>
        <v>0</v>
      </c>
      <c r="N89" s="5">
        <f>E89*M89</f>
        <v>0</v>
      </c>
      <c r="O89" s="6">
        <v>20</v>
      </c>
      <c r="P89" s="6" t="s">
        <v>213</v>
      </c>
      <c r="V89" s="9" t="s">
        <v>316</v>
      </c>
      <c r="W89" s="5">
        <v>23.08</v>
      </c>
      <c r="Z89" s="3" t="s">
        <v>234</v>
      </c>
      <c r="AB89" s="6" t="s">
        <v>84</v>
      </c>
      <c r="AJ89" s="11" t="s">
        <v>318</v>
      </c>
      <c r="AK89" s="11" t="s">
        <v>216</v>
      </c>
    </row>
    <row r="90" spans="1:37" ht="12">
      <c r="A90" s="1">
        <v>38</v>
      </c>
      <c r="B90" s="2" t="s">
        <v>266</v>
      </c>
      <c r="C90" s="3" t="s">
        <v>353</v>
      </c>
      <c r="D90" s="4" t="s">
        <v>354</v>
      </c>
      <c r="E90" s="5">
        <v>2.539</v>
      </c>
      <c r="F90" s="6" t="s">
        <v>212</v>
      </c>
      <c r="K90" s="8">
        <v>0.55</v>
      </c>
      <c r="L90" s="8">
        <f>E90*K90</f>
        <v>1.3964500000000002</v>
      </c>
      <c r="N90" s="5">
        <f>E90*M90</f>
        <v>0</v>
      </c>
      <c r="O90" s="6">
        <v>20</v>
      </c>
      <c r="P90" s="6" t="s">
        <v>213</v>
      </c>
      <c r="V90" s="9" t="s">
        <v>101</v>
      </c>
      <c r="Z90" s="3" t="s">
        <v>346</v>
      </c>
      <c r="AA90" s="3" t="s">
        <v>213</v>
      </c>
      <c r="AB90" s="6">
        <v>8</v>
      </c>
      <c r="AJ90" s="11" t="s">
        <v>301</v>
      </c>
      <c r="AK90" s="11" t="s">
        <v>216</v>
      </c>
    </row>
    <row r="91" spans="4:24" ht="12">
      <c r="D91" s="165" t="s">
        <v>355</v>
      </c>
      <c r="E91" s="166"/>
      <c r="F91" s="167"/>
      <c r="G91" s="168"/>
      <c r="H91" s="168"/>
      <c r="I91" s="168"/>
      <c r="J91" s="168"/>
      <c r="K91" s="169"/>
      <c r="L91" s="169"/>
      <c r="M91" s="166"/>
      <c r="N91" s="166"/>
      <c r="O91" s="167"/>
      <c r="P91" s="167"/>
      <c r="Q91" s="166"/>
      <c r="R91" s="166"/>
      <c r="S91" s="166"/>
      <c r="T91" s="170"/>
      <c r="U91" s="170"/>
      <c r="V91" s="170" t="s">
        <v>0</v>
      </c>
      <c r="W91" s="166"/>
      <c r="X91" s="167"/>
    </row>
    <row r="92" spans="1:37" ht="12">
      <c r="A92" s="1">
        <v>39</v>
      </c>
      <c r="B92" s="2" t="s">
        <v>330</v>
      </c>
      <c r="C92" s="3" t="s">
        <v>356</v>
      </c>
      <c r="D92" s="4" t="s">
        <v>357</v>
      </c>
      <c r="E92" s="5">
        <v>117</v>
      </c>
      <c r="F92" s="6" t="s">
        <v>212</v>
      </c>
      <c r="K92" s="8">
        <v>0.02089</v>
      </c>
      <c r="L92" s="8">
        <f>E92*K92</f>
        <v>2.44413</v>
      </c>
      <c r="N92" s="5">
        <f>E92*M92</f>
        <v>0</v>
      </c>
      <c r="O92" s="6">
        <v>20</v>
      </c>
      <c r="P92" s="6" t="s">
        <v>213</v>
      </c>
      <c r="V92" s="9" t="s">
        <v>316</v>
      </c>
      <c r="Z92" s="3" t="s">
        <v>333</v>
      </c>
      <c r="AB92" s="6">
        <v>1</v>
      </c>
      <c r="AJ92" s="11" t="s">
        <v>318</v>
      </c>
      <c r="AK92" s="11" t="s">
        <v>216</v>
      </c>
    </row>
    <row r="93" spans="4:24" ht="12">
      <c r="D93" s="165" t="s">
        <v>358</v>
      </c>
      <c r="E93" s="166"/>
      <c r="F93" s="167"/>
      <c r="G93" s="168"/>
      <c r="H93" s="168"/>
      <c r="I93" s="168"/>
      <c r="J93" s="168"/>
      <c r="K93" s="169"/>
      <c r="L93" s="169"/>
      <c r="M93" s="166"/>
      <c r="N93" s="166"/>
      <c r="O93" s="167"/>
      <c r="P93" s="167"/>
      <c r="Q93" s="166"/>
      <c r="R93" s="166"/>
      <c r="S93" s="166"/>
      <c r="T93" s="170"/>
      <c r="U93" s="170"/>
      <c r="V93" s="170" t="s">
        <v>0</v>
      </c>
      <c r="W93" s="166"/>
      <c r="X93" s="167"/>
    </row>
    <row r="94" spans="1:37" ht="12">
      <c r="A94" s="1">
        <v>40</v>
      </c>
      <c r="B94" s="2" t="s">
        <v>330</v>
      </c>
      <c r="C94" s="3" t="s">
        <v>359</v>
      </c>
      <c r="D94" s="4" t="s">
        <v>360</v>
      </c>
      <c r="E94" s="5">
        <v>95.79</v>
      </c>
      <c r="F94" s="6" t="s">
        <v>249</v>
      </c>
      <c r="L94" s="8">
        <f>E94*K94</f>
        <v>0</v>
      </c>
      <c r="N94" s="5">
        <f>E94*M94</f>
        <v>0</v>
      </c>
      <c r="O94" s="6">
        <v>20</v>
      </c>
      <c r="P94" s="6" t="s">
        <v>213</v>
      </c>
      <c r="V94" s="9" t="s">
        <v>316</v>
      </c>
      <c r="W94" s="5">
        <v>45.692</v>
      </c>
      <c r="Z94" s="3" t="s">
        <v>361</v>
      </c>
      <c r="AB94" s="6" t="s">
        <v>84</v>
      </c>
      <c r="AJ94" s="11" t="s">
        <v>318</v>
      </c>
      <c r="AK94" s="11" t="s">
        <v>216</v>
      </c>
    </row>
    <row r="95" spans="4:24" ht="12">
      <c r="D95" s="165" t="s">
        <v>362</v>
      </c>
      <c r="E95" s="166"/>
      <c r="F95" s="167"/>
      <c r="G95" s="168"/>
      <c r="H95" s="168"/>
      <c r="I95" s="168"/>
      <c r="J95" s="168"/>
      <c r="K95" s="169"/>
      <c r="L95" s="169"/>
      <c r="M95" s="166"/>
      <c r="N95" s="166"/>
      <c r="O95" s="167"/>
      <c r="P95" s="167"/>
      <c r="Q95" s="166"/>
      <c r="R95" s="166"/>
      <c r="S95" s="166"/>
      <c r="T95" s="170"/>
      <c r="U95" s="170"/>
      <c r="V95" s="170" t="s">
        <v>0</v>
      </c>
      <c r="W95" s="166"/>
      <c r="X95" s="167"/>
    </row>
    <row r="96" spans="1:37" ht="12">
      <c r="A96" s="1">
        <v>41</v>
      </c>
      <c r="B96" s="2" t="s">
        <v>266</v>
      </c>
      <c r="C96" s="3" t="s">
        <v>363</v>
      </c>
      <c r="D96" s="4" t="s">
        <v>364</v>
      </c>
      <c r="E96" s="5">
        <v>6.322</v>
      </c>
      <c r="F96" s="6" t="s">
        <v>212</v>
      </c>
      <c r="K96" s="8">
        <v>0.77</v>
      </c>
      <c r="L96" s="8">
        <f>E96*K96</f>
        <v>4.86794</v>
      </c>
      <c r="N96" s="5">
        <f>E96*M96</f>
        <v>0</v>
      </c>
      <c r="O96" s="6">
        <v>20</v>
      </c>
      <c r="P96" s="6" t="s">
        <v>213</v>
      </c>
      <c r="V96" s="9" t="s">
        <v>101</v>
      </c>
      <c r="Z96" s="3" t="s">
        <v>346</v>
      </c>
      <c r="AA96" s="3" t="s">
        <v>213</v>
      </c>
      <c r="AB96" s="6">
        <v>8</v>
      </c>
      <c r="AJ96" s="11" t="s">
        <v>301</v>
      </c>
      <c r="AK96" s="11" t="s">
        <v>216</v>
      </c>
    </row>
    <row r="97" spans="4:24" ht="12">
      <c r="D97" s="165" t="s">
        <v>365</v>
      </c>
      <c r="E97" s="166"/>
      <c r="F97" s="167"/>
      <c r="G97" s="168"/>
      <c r="H97" s="168"/>
      <c r="I97" s="168"/>
      <c r="J97" s="168"/>
      <c r="K97" s="169"/>
      <c r="L97" s="169"/>
      <c r="M97" s="166"/>
      <c r="N97" s="166"/>
      <c r="O97" s="167"/>
      <c r="P97" s="167"/>
      <c r="Q97" s="166"/>
      <c r="R97" s="166"/>
      <c r="S97" s="166"/>
      <c r="T97" s="170"/>
      <c r="U97" s="170"/>
      <c r="V97" s="170" t="s">
        <v>0</v>
      </c>
      <c r="W97" s="166"/>
      <c r="X97" s="167"/>
    </row>
    <row r="98" spans="4:23" ht="12">
      <c r="D98" s="171" t="s">
        <v>366</v>
      </c>
      <c r="E98" s="172">
        <f>J98</f>
        <v>0</v>
      </c>
      <c r="H98" s="172"/>
      <c r="I98" s="172"/>
      <c r="J98" s="172"/>
      <c r="L98" s="173">
        <f>SUM(L76:L97)</f>
        <v>68.75591492000001</v>
      </c>
      <c r="N98" s="174">
        <f>SUM(N76:N97)</f>
        <v>0</v>
      </c>
      <c r="W98" s="5">
        <f>SUM(W76:W97)</f>
        <v>1117.405</v>
      </c>
    </row>
    <row r="100" ht="10.5">
      <c r="B100" s="3" t="s">
        <v>367</v>
      </c>
    </row>
    <row r="101" spans="1:37" ht="12">
      <c r="A101" s="1">
        <v>42</v>
      </c>
      <c r="B101" s="2" t="s">
        <v>368</v>
      </c>
      <c r="C101" s="3" t="s">
        <v>369</v>
      </c>
      <c r="D101" s="4" t="s">
        <v>370</v>
      </c>
      <c r="E101" s="5">
        <v>42</v>
      </c>
      <c r="F101" s="6" t="s">
        <v>322</v>
      </c>
      <c r="K101" s="8">
        <v>0.0027</v>
      </c>
      <c r="L101" s="8">
        <f aca="true" t="shared" si="0" ref="L101:L106">E101*K101</f>
        <v>0.1134</v>
      </c>
      <c r="N101" s="5">
        <f aca="true" t="shared" si="1" ref="N101:N106">E101*M101</f>
        <v>0</v>
      </c>
      <c r="O101" s="6">
        <v>20</v>
      </c>
      <c r="P101" s="6" t="s">
        <v>213</v>
      </c>
      <c r="V101" s="9" t="s">
        <v>316</v>
      </c>
      <c r="W101" s="5">
        <v>8.904</v>
      </c>
      <c r="Z101" s="3" t="s">
        <v>371</v>
      </c>
      <c r="AB101" s="6" t="s">
        <v>84</v>
      </c>
      <c r="AJ101" s="11" t="s">
        <v>318</v>
      </c>
      <c r="AK101" s="11" t="s">
        <v>216</v>
      </c>
    </row>
    <row r="102" spans="1:37" ht="12">
      <c r="A102" s="1">
        <v>43</v>
      </c>
      <c r="B102" s="2" t="s">
        <v>368</v>
      </c>
      <c r="C102" s="3" t="s">
        <v>372</v>
      </c>
      <c r="D102" s="4" t="s">
        <v>373</v>
      </c>
      <c r="E102" s="5">
        <v>30</v>
      </c>
      <c r="F102" s="6" t="s">
        <v>322</v>
      </c>
      <c r="K102" s="8">
        <v>0.00172</v>
      </c>
      <c r="L102" s="8">
        <f t="shared" si="0"/>
        <v>0.0516</v>
      </c>
      <c r="N102" s="5">
        <f t="shared" si="1"/>
        <v>0</v>
      </c>
      <c r="O102" s="6">
        <v>20</v>
      </c>
      <c r="P102" s="6" t="s">
        <v>213</v>
      </c>
      <c r="V102" s="9" t="s">
        <v>316</v>
      </c>
      <c r="W102" s="5">
        <v>7.38</v>
      </c>
      <c r="Z102" s="3" t="s">
        <v>371</v>
      </c>
      <c r="AB102" s="6" t="s">
        <v>84</v>
      </c>
      <c r="AJ102" s="11" t="s">
        <v>318</v>
      </c>
      <c r="AK102" s="11" t="s">
        <v>216</v>
      </c>
    </row>
    <row r="103" spans="1:37" ht="12">
      <c r="A103" s="1">
        <v>44</v>
      </c>
      <c r="B103" s="2" t="s">
        <v>368</v>
      </c>
      <c r="C103" s="3" t="s">
        <v>374</v>
      </c>
      <c r="D103" s="4" t="s">
        <v>375</v>
      </c>
      <c r="E103" s="5">
        <v>2</v>
      </c>
      <c r="F103" s="6" t="s">
        <v>264</v>
      </c>
      <c r="K103" s="8">
        <v>0.00038</v>
      </c>
      <c r="L103" s="8">
        <f t="shared" si="0"/>
        <v>0.00076</v>
      </c>
      <c r="N103" s="5">
        <f t="shared" si="1"/>
        <v>0</v>
      </c>
      <c r="O103" s="6">
        <v>20</v>
      </c>
      <c r="P103" s="6" t="s">
        <v>213</v>
      </c>
      <c r="V103" s="9" t="s">
        <v>316</v>
      </c>
      <c r="W103" s="5">
        <v>0.404</v>
      </c>
      <c r="Z103" s="3" t="s">
        <v>371</v>
      </c>
      <c r="AB103" s="6" t="s">
        <v>84</v>
      </c>
      <c r="AJ103" s="11" t="s">
        <v>318</v>
      </c>
      <c r="AK103" s="11" t="s">
        <v>216</v>
      </c>
    </row>
    <row r="104" spans="1:37" ht="12">
      <c r="A104" s="1">
        <v>45</v>
      </c>
      <c r="B104" s="2" t="s">
        <v>368</v>
      </c>
      <c r="C104" s="3" t="s">
        <v>376</v>
      </c>
      <c r="D104" s="4" t="s">
        <v>377</v>
      </c>
      <c r="E104" s="5">
        <v>2</v>
      </c>
      <c r="F104" s="6" t="s">
        <v>264</v>
      </c>
      <c r="K104" s="8">
        <v>0.00038</v>
      </c>
      <c r="L104" s="8">
        <f t="shared" si="0"/>
        <v>0.00076</v>
      </c>
      <c r="N104" s="5">
        <f t="shared" si="1"/>
        <v>0</v>
      </c>
      <c r="O104" s="6">
        <v>20</v>
      </c>
      <c r="P104" s="6" t="s">
        <v>213</v>
      </c>
      <c r="V104" s="9" t="s">
        <v>316</v>
      </c>
      <c r="W104" s="5">
        <v>0.364</v>
      </c>
      <c r="Z104" s="3" t="s">
        <v>371</v>
      </c>
      <c r="AB104" s="6" t="s">
        <v>84</v>
      </c>
      <c r="AJ104" s="11" t="s">
        <v>318</v>
      </c>
      <c r="AK104" s="11" t="s">
        <v>216</v>
      </c>
    </row>
    <row r="105" spans="1:37" ht="12">
      <c r="A105" s="1">
        <v>46</v>
      </c>
      <c r="B105" s="2" t="s">
        <v>368</v>
      </c>
      <c r="C105" s="3" t="s">
        <v>378</v>
      </c>
      <c r="D105" s="4" t="s">
        <v>379</v>
      </c>
      <c r="E105" s="5">
        <v>42</v>
      </c>
      <c r="F105" s="6" t="s">
        <v>322</v>
      </c>
      <c r="K105" s="8">
        <v>0.00136</v>
      </c>
      <c r="L105" s="8">
        <f t="shared" si="0"/>
        <v>0.057120000000000004</v>
      </c>
      <c r="N105" s="5">
        <f t="shared" si="1"/>
        <v>0</v>
      </c>
      <c r="O105" s="6">
        <v>20</v>
      </c>
      <c r="P105" s="6" t="s">
        <v>213</v>
      </c>
      <c r="V105" s="9" t="s">
        <v>316</v>
      </c>
      <c r="W105" s="5">
        <v>7.518</v>
      </c>
      <c r="Z105" s="3" t="s">
        <v>371</v>
      </c>
      <c r="AB105" s="6" t="s">
        <v>84</v>
      </c>
      <c r="AJ105" s="11" t="s">
        <v>318</v>
      </c>
      <c r="AK105" s="11" t="s">
        <v>216</v>
      </c>
    </row>
    <row r="106" spans="1:37" ht="12">
      <c r="A106" s="1">
        <v>47</v>
      </c>
      <c r="B106" s="2" t="s">
        <v>368</v>
      </c>
      <c r="C106" s="3" t="s">
        <v>380</v>
      </c>
      <c r="D106" s="4" t="s">
        <v>381</v>
      </c>
      <c r="E106" s="5">
        <v>2</v>
      </c>
      <c r="F106" s="6" t="s">
        <v>264</v>
      </c>
      <c r="K106" s="8">
        <v>0.00025</v>
      </c>
      <c r="L106" s="8">
        <f t="shared" si="0"/>
        <v>0.0005</v>
      </c>
      <c r="N106" s="5">
        <f t="shared" si="1"/>
        <v>0</v>
      </c>
      <c r="O106" s="6">
        <v>20</v>
      </c>
      <c r="P106" s="6" t="s">
        <v>213</v>
      </c>
      <c r="V106" s="9" t="s">
        <v>316</v>
      </c>
      <c r="W106" s="5">
        <v>0.368</v>
      </c>
      <c r="Z106" s="3" t="s">
        <v>371</v>
      </c>
      <c r="AB106" s="6" t="s">
        <v>84</v>
      </c>
      <c r="AJ106" s="11" t="s">
        <v>318</v>
      </c>
      <c r="AK106" s="11" t="s">
        <v>216</v>
      </c>
    </row>
    <row r="107" spans="4:23" ht="12">
      <c r="D107" s="171" t="s">
        <v>382</v>
      </c>
      <c r="E107" s="172">
        <f>J107</f>
        <v>0</v>
      </c>
      <c r="H107" s="172"/>
      <c r="I107" s="172"/>
      <c r="J107" s="172"/>
      <c r="L107" s="173">
        <f>SUM(L100:L106)</f>
        <v>0.22414000000000003</v>
      </c>
      <c r="N107" s="174">
        <f>SUM(N100:N106)</f>
        <v>0</v>
      </c>
      <c r="W107" s="5">
        <f>SUM(W100:W106)</f>
        <v>24.938</v>
      </c>
    </row>
    <row r="109" ht="10.5">
      <c r="B109" s="3" t="s">
        <v>383</v>
      </c>
    </row>
    <row r="110" spans="1:37" ht="12">
      <c r="A110" s="1">
        <v>48</v>
      </c>
      <c r="B110" s="2" t="s">
        <v>384</v>
      </c>
      <c r="C110" s="3" t="s">
        <v>385</v>
      </c>
      <c r="D110" s="4" t="s">
        <v>386</v>
      </c>
      <c r="E110" s="5">
        <v>3685.7</v>
      </c>
      <c r="F110" s="6" t="s">
        <v>387</v>
      </c>
      <c r="K110" s="8">
        <v>5E-05</v>
      </c>
      <c r="L110" s="8">
        <f>E110*K110</f>
        <v>0.184285</v>
      </c>
      <c r="N110" s="5">
        <f>E110*M110</f>
        <v>0</v>
      </c>
      <c r="O110" s="6">
        <v>20</v>
      </c>
      <c r="P110" s="6" t="s">
        <v>213</v>
      </c>
      <c r="V110" s="9" t="s">
        <v>316</v>
      </c>
      <c r="W110" s="5">
        <v>235.885</v>
      </c>
      <c r="Z110" s="3" t="s">
        <v>388</v>
      </c>
      <c r="AB110" s="6" t="s">
        <v>84</v>
      </c>
      <c r="AJ110" s="11" t="s">
        <v>318</v>
      </c>
      <c r="AK110" s="11" t="s">
        <v>216</v>
      </c>
    </row>
    <row r="111" spans="4:24" ht="12">
      <c r="D111" s="165" t="s">
        <v>389</v>
      </c>
      <c r="E111" s="166"/>
      <c r="F111" s="167"/>
      <c r="G111" s="168"/>
      <c r="H111" s="168"/>
      <c r="I111" s="168"/>
      <c r="J111" s="168"/>
      <c r="K111" s="169"/>
      <c r="L111" s="169"/>
      <c r="M111" s="166"/>
      <c r="N111" s="166"/>
      <c r="O111" s="167"/>
      <c r="P111" s="167"/>
      <c r="Q111" s="166"/>
      <c r="R111" s="166"/>
      <c r="S111" s="166"/>
      <c r="T111" s="170"/>
      <c r="U111" s="170"/>
      <c r="V111" s="170" t="s">
        <v>0</v>
      </c>
      <c r="W111" s="166"/>
      <c r="X111" s="167"/>
    </row>
    <row r="112" spans="4:24" ht="12">
      <c r="D112" s="165" t="s">
        <v>390</v>
      </c>
      <c r="E112" s="166"/>
      <c r="F112" s="167"/>
      <c r="G112" s="168"/>
      <c r="H112" s="168"/>
      <c r="I112" s="168"/>
      <c r="J112" s="168"/>
      <c r="K112" s="169"/>
      <c r="L112" s="169"/>
      <c r="M112" s="166"/>
      <c r="N112" s="166"/>
      <c r="O112" s="167"/>
      <c r="P112" s="167"/>
      <c r="Q112" s="166"/>
      <c r="R112" s="166"/>
      <c r="S112" s="166"/>
      <c r="T112" s="170"/>
      <c r="U112" s="170"/>
      <c r="V112" s="170" t="s">
        <v>0</v>
      </c>
      <c r="W112" s="166"/>
      <c r="X112" s="167"/>
    </row>
    <row r="113" spans="1:37" ht="12">
      <c r="A113" s="1">
        <v>49</v>
      </c>
      <c r="B113" s="2" t="s">
        <v>266</v>
      </c>
      <c r="C113" s="3" t="s">
        <v>391</v>
      </c>
      <c r="D113" s="4" t="s">
        <v>392</v>
      </c>
      <c r="E113" s="5">
        <v>9012.7</v>
      </c>
      <c r="F113" s="6" t="s">
        <v>387</v>
      </c>
      <c r="K113" s="8">
        <v>0.001</v>
      </c>
      <c r="L113" s="8">
        <f>E113*K113</f>
        <v>9.0127</v>
      </c>
      <c r="N113" s="5">
        <f>E113*M113</f>
        <v>0</v>
      </c>
      <c r="O113" s="6">
        <v>20</v>
      </c>
      <c r="P113" s="6" t="s">
        <v>213</v>
      </c>
      <c r="V113" s="9" t="s">
        <v>101</v>
      </c>
      <c r="Z113" s="3" t="s">
        <v>393</v>
      </c>
      <c r="AA113" s="3" t="s">
        <v>213</v>
      </c>
      <c r="AB113" s="6">
        <v>2</v>
      </c>
      <c r="AJ113" s="11" t="s">
        <v>301</v>
      </c>
      <c r="AK113" s="11" t="s">
        <v>216</v>
      </c>
    </row>
    <row r="114" spans="4:24" ht="12">
      <c r="D114" s="165" t="s">
        <v>394</v>
      </c>
      <c r="E114" s="166"/>
      <c r="F114" s="167"/>
      <c r="G114" s="168"/>
      <c r="H114" s="168"/>
      <c r="I114" s="168"/>
      <c r="J114" s="168"/>
      <c r="K114" s="169"/>
      <c r="L114" s="169"/>
      <c r="M114" s="166"/>
      <c r="N114" s="166"/>
      <c r="O114" s="167"/>
      <c r="P114" s="167"/>
      <c r="Q114" s="166"/>
      <c r="R114" s="166"/>
      <c r="S114" s="166"/>
      <c r="T114" s="170"/>
      <c r="U114" s="170"/>
      <c r="V114" s="170" t="s">
        <v>0</v>
      </c>
      <c r="W114" s="166"/>
      <c r="X114" s="167"/>
    </row>
    <row r="115" spans="1:37" ht="12">
      <c r="A115" s="1">
        <v>50</v>
      </c>
      <c r="B115" s="2" t="s">
        <v>384</v>
      </c>
      <c r="C115" s="3" t="s">
        <v>395</v>
      </c>
      <c r="D115" s="4" t="s">
        <v>396</v>
      </c>
      <c r="E115" s="5">
        <v>5327</v>
      </c>
      <c r="F115" s="6" t="s">
        <v>387</v>
      </c>
      <c r="K115" s="8">
        <v>5E-05</v>
      </c>
      <c r="L115" s="8">
        <f>E115*K115</f>
        <v>0.26635000000000003</v>
      </c>
      <c r="N115" s="5">
        <f>E115*M115</f>
        <v>0</v>
      </c>
      <c r="O115" s="6">
        <v>20</v>
      </c>
      <c r="P115" s="6" t="s">
        <v>213</v>
      </c>
      <c r="V115" s="9" t="s">
        <v>316</v>
      </c>
      <c r="W115" s="5">
        <v>186.445</v>
      </c>
      <c r="Z115" s="3" t="s">
        <v>388</v>
      </c>
      <c r="AB115" s="6" t="s">
        <v>84</v>
      </c>
      <c r="AJ115" s="11" t="s">
        <v>318</v>
      </c>
      <c r="AK115" s="11" t="s">
        <v>216</v>
      </c>
    </row>
    <row r="116" spans="4:23" ht="12">
      <c r="D116" s="171" t="s">
        <v>397</v>
      </c>
      <c r="E116" s="172">
        <f>J116</f>
        <v>0</v>
      </c>
      <c r="H116" s="172"/>
      <c r="I116" s="172"/>
      <c r="J116" s="172"/>
      <c r="L116" s="173">
        <f>SUM(L109:L115)</f>
        <v>9.463334999999999</v>
      </c>
      <c r="N116" s="174">
        <f>SUM(N109:N115)</f>
        <v>0</v>
      </c>
      <c r="W116" s="5">
        <f>SUM(W109:W115)</f>
        <v>422.33</v>
      </c>
    </row>
    <row r="118" ht="10.5">
      <c r="B118" s="3" t="s">
        <v>398</v>
      </c>
    </row>
    <row r="119" spans="1:37" ht="12">
      <c r="A119" s="1">
        <v>51</v>
      </c>
      <c r="B119" s="2" t="s">
        <v>399</v>
      </c>
      <c r="C119" s="3" t="s">
        <v>400</v>
      </c>
      <c r="D119" s="4" t="s">
        <v>401</v>
      </c>
      <c r="E119" s="5">
        <v>257.12</v>
      </c>
      <c r="F119" s="6" t="s">
        <v>249</v>
      </c>
      <c r="K119" s="8">
        <v>0.00023</v>
      </c>
      <c r="L119" s="8">
        <f>E119*K119</f>
        <v>0.059137600000000005</v>
      </c>
      <c r="N119" s="5">
        <f>E119*M119</f>
        <v>0</v>
      </c>
      <c r="O119" s="6">
        <v>20</v>
      </c>
      <c r="P119" s="6" t="s">
        <v>213</v>
      </c>
      <c r="V119" s="9" t="s">
        <v>316</v>
      </c>
      <c r="W119" s="5">
        <v>93.849</v>
      </c>
      <c r="Z119" s="3" t="s">
        <v>402</v>
      </c>
      <c r="AB119" s="6" t="s">
        <v>84</v>
      </c>
      <c r="AJ119" s="11" t="s">
        <v>318</v>
      </c>
      <c r="AK119" s="11" t="s">
        <v>216</v>
      </c>
    </row>
    <row r="120" spans="4:24" ht="12">
      <c r="D120" s="165" t="s">
        <v>403</v>
      </c>
      <c r="E120" s="166"/>
      <c r="F120" s="167"/>
      <c r="G120" s="168"/>
      <c r="H120" s="168"/>
      <c r="I120" s="168"/>
      <c r="J120" s="168"/>
      <c r="K120" s="169"/>
      <c r="L120" s="169"/>
      <c r="M120" s="166"/>
      <c r="N120" s="166"/>
      <c r="O120" s="167"/>
      <c r="P120" s="167"/>
      <c r="Q120" s="166"/>
      <c r="R120" s="166"/>
      <c r="S120" s="166"/>
      <c r="T120" s="170"/>
      <c r="U120" s="170"/>
      <c r="V120" s="170" t="s">
        <v>0</v>
      </c>
      <c r="W120" s="166"/>
      <c r="X120" s="167"/>
    </row>
    <row r="121" spans="1:37" ht="12">
      <c r="A121" s="1">
        <v>52</v>
      </c>
      <c r="B121" s="2" t="s">
        <v>399</v>
      </c>
      <c r="C121" s="3" t="s">
        <v>404</v>
      </c>
      <c r="D121" s="4" t="s">
        <v>405</v>
      </c>
      <c r="E121" s="5">
        <v>257.1</v>
      </c>
      <c r="F121" s="6" t="s">
        <v>249</v>
      </c>
      <c r="K121" s="8">
        <v>8E-05</v>
      </c>
      <c r="L121" s="8">
        <f>E121*K121</f>
        <v>0.020568000000000003</v>
      </c>
      <c r="N121" s="5">
        <f>E121*M121</f>
        <v>0</v>
      </c>
      <c r="O121" s="6">
        <v>20</v>
      </c>
      <c r="P121" s="6" t="s">
        <v>213</v>
      </c>
      <c r="V121" s="9" t="s">
        <v>316</v>
      </c>
      <c r="W121" s="5">
        <v>33.68</v>
      </c>
      <c r="Z121" s="3" t="s">
        <v>402</v>
      </c>
      <c r="AB121" s="6" t="s">
        <v>84</v>
      </c>
      <c r="AJ121" s="11" t="s">
        <v>318</v>
      </c>
      <c r="AK121" s="11" t="s">
        <v>216</v>
      </c>
    </row>
    <row r="122" spans="1:37" ht="12">
      <c r="A122" s="1">
        <v>53</v>
      </c>
      <c r="B122" s="2" t="s">
        <v>399</v>
      </c>
      <c r="C122" s="3" t="s">
        <v>406</v>
      </c>
      <c r="D122" s="4" t="s">
        <v>407</v>
      </c>
      <c r="E122" s="5">
        <v>1595.944</v>
      </c>
      <c r="F122" s="6" t="s">
        <v>249</v>
      </c>
      <c r="K122" s="8">
        <v>0.00032</v>
      </c>
      <c r="L122" s="8">
        <f>E122*K122</f>
        <v>0.5107020800000001</v>
      </c>
      <c r="N122" s="5">
        <f>E122*M122</f>
        <v>0</v>
      </c>
      <c r="O122" s="6">
        <v>20</v>
      </c>
      <c r="P122" s="6" t="s">
        <v>213</v>
      </c>
      <c r="V122" s="9" t="s">
        <v>316</v>
      </c>
      <c r="W122" s="5">
        <v>197.897</v>
      </c>
      <c r="Z122" s="3" t="s">
        <v>408</v>
      </c>
      <c r="AB122" s="6" t="s">
        <v>84</v>
      </c>
      <c r="AJ122" s="11" t="s">
        <v>318</v>
      </c>
      <c r="AK122" s="11" t="s">
        <v>216</v>
      </c>
    </row>
    <row r="123" spans="4:24" ht="12">
      <c r="D123" s="165" t="s">
        <v>409</v>
      </c>
      <c r="E123" s="166"/>
      <c r="F123" s="167"/>
      <c r="G123" s="168"/>
      <c r="H123" s="168"/>
      <c r="I123" s="168"/>
      <c r="J123" s="168"/>
      <c r="K123" s="169"/>
      <c r="L123" s="169"/>
      <c r="M123" s="166"/>
      <c r="N123" s="166"/>
      <c r="O123" s="167"/>
      <c r="P123" s="167"/>
      <c r="Q123" s="166"/>
      <c r="R123" s="166"/>
      <c r="S123" s="166"/>
      <c r="T123" s="170"/>
      <c r="U123" s="170"/>
      <c r="V123" s="170" t="s">
        <v>0</v>
      </c>
      <c r="W123" s="166"/>
      <c r="X123" s="167"/>
    </row>
    <row r="124" spans="4:24" ht="24">
      <c r="D124" s="165" t="s">
        <v>410</v>
      </c>
      <c r="E124" s="166"/>
      <c r="F124" s="167"/>
      <c r="G124" s="168"/>
      <c r="H124" s="168"/>
      <c r="I124" s="168"/>
      <c r="J124" s="168"/>
      <c r="K124" s="169"/>
      <c r="L124" s="169"/>
      <c r="M124" s="166"/>
      <c r="N124" s="166"/>
      <c r="O124" s="167"/>
      <c r="P124" s="167"/>
      <c r="Q124" s="166"/>
      <c r="R124" s="166"/>
      <c r="S124" s="166"/>
      <c r="T124" s="170"/>
      <c r="U124" s="170"/>
      <c r="V124" s="170" t="s">
        <v>0</v>
      </c>
      <c r="W124" s="166"/>
      <c r="X124" s="167"/>
    </row>
    <row r="125" spans="4:24" ht="12">
      <c r="D125" s="165" t="s">
        <v>411</v>
      </c>
      <c r="E125" s="166"/>
      <c r="F125" s="167"/>
      <c r="G125" s="168"/>
      <c r="H125" s="168"/>
      <c r="I125" s="168"/>
      <c r="J125" s="168"/>
      <c r="K125" s="169"/>
      <c r="L125" s="169"/>
      <c r="M125" s="166"/>
      <c r="N125" s="166"/>
      <c r="O125" s="167"/>
      <c r="P125" s="167"/>
      <c r="Q125" s="166"/>
      <c r="R125" s="166"/>
      <c r="S125" s="166"/>
      <c r="T125" s="170"/>
      <c r="U125" s="170"/>
      <c r="V125" s="170" t="s">
        <v>0</v>
      </c>
      <c r="W125" s="166"/>
      <c r="X125" s="167"/>
    </row>
    <row r="126" spans="4:24" ht="12">
      <c r="D126" s="165" t="s">
        <v>412</v>
      </c>
      <c r="E126" s="166"/>
      <c r="F126" s="167"/>
      <c r="G126" s="168"/>
      <c r="H126" s="168"/>
      <c r="I126" s="168"/>
      <c r="J126" s="168"/>
      <c r="K126" s="169"/>
      <c r="L126" s="169"/>
      <c r="M126" s="166"/>
      <c r="N126" s="166"/>
      <c r="O126" s="167"/>
      <c r="P126" s="167"/>
      <c r="Q126" s="166"/>
      <c r="R126" s="166"/>
      <c r="S126" s="166"/>
      <c r="T126" s="170"/>
      <c r="U126" s="170"/>
      <c r="V126" s="170" t="s">
        <v>0</v>
      </c>
      <c r="W126" s="166"/>
      <c r="X126" s="167"/>
    </row>
    <row r="127" spans="1:37" ht="12">
      <c r="A127" s="1">
        <v>54</v>
      </c>
      <c r="B127" s="2" t="s">
        <v>399</v>
      </c>
      <c r="C127" s="3" t="s">
        <v>413</v>
      </c>
      <c r="D127" s="4" t="s">
        <v>414</v>
      </c>
      <c r="E127" s="5">
        <v>1595.944</v>
      </c>
      <c r="F127" s="6" t="s">
        <v>249</v>
      </c>
      <c r="K127" s="8">
        <v>0.00034</v>
      </c>
      <c r="L127" s="8">
        <f>E127*K127</f>
        <v>0.54262096</v>
      </c>
      <c r="N127" s="5">
        <f>E127*M127</f>
        <v>0</v>
      </c>
      <c r="O127" s="6">
        <v>20</v>
      </c>
      <c r="P127" s="6" t="s">
        <v>213</v>
      </c>
      <c r="V127" s="9" t="s">
        <v>316</v>
      </c>
      <c r="W127" s="5">
        <v>292.058</v>
      </c>
      <c r="Z127" s="3" t="s">
        <v>408</v>
      </c>
      <c r="AB127" s="6">
        <v>1</v>
      </c>
      <c r="AJ127" s="11" t="s">
        <v>318</v>
      </c>
      <c r="AK127" s="11" t="s">
        <v>216</v>
      </c>
    </row>
    <row r="128" spans="4:23" ht="12">
      <c r="D128" s="171" t="s">
        <v>415</v>
      </c>
      <c r="E128" s="172">
        <f>J128</f>
        <v>0</v>
      </c>
      <c r="H128" s="172"/>
      <c r="I128" s="172"/>
      <c r="J128" s="172"/>
      <c r="L128" s="173">
        <f>SUM(L118:L127)</f>
        <v>1.13302864</v>
      </c>
      <c r="N128" s="174">
        <f>SUM(N118:N127)</f>
        <v>0</v>
      </c>
      <c r="W128" s="5">
        <f>SUM(W118:W127)</f>
        <v>617.4839999999999</v>
      </c>
    </row>
    <row r="130" spans="4:23" ht="12">
      <c r="D130" s="171" t="s">
        <v>416</v>
      </c>
      <c r="E130" s="172">
        <f>J130</f>
        <v>0</v>
      </c>
      <c r="H130" s="172"/>
      <c r="I130" s="172"/>
      <c r="J130" s="172"/>
      <c r="L130" s="173">
        <f>+L74+L98+L107+L116+L128</f>
        <v>79.57894968000002</v>
      </c>
      <c r="N130" s="174">
        <f>+N74+N98+N107+N116+N128</f>
        <v>0</v>
      </c>
      <c r="W130" s="5">
        <f>+W74+W98+W107+W116+W128</f>
        <v>2269.1319999999996</v>
      </c>
    </row>
    <row r="132" spans="4:23" ht="12">
      <c r="D132" s="175" t="s">
        <v>417</v>
      </c>
      <c r="E132" s="172">
        <f>J132</f>
        <v>0</v>
      </c>
      <c r="H132" s="172"/>
      <c r="I132" s="172"/>
      <c r="J132" s="172"/>
      <c r="L132" s="173">
        <f>+L58+L130</f>
        <v>391.81969476000006</v>
      </c>
      <c r="N132" s="174">
        <f>+N58+N130</f>
        <v>0</v>
      </c>
      <c r="W132" s="5">
        <f>+W58+W130</f>
        <v>2694.4569999999994</v>
      </c>
    </row>
  </sheetData>
  <sheetProtection selectLockedCells="1" selectUnlockedCells="1"/>
  <mergeCells count="2">
    <mergeCell ref="K9:L9"/>
    <mergeCell ref="M9:N9"/>
  </mergeCells>
  <printOptions/>
  <pageMargins left="0.2" right="0.09027777777777778" top="0.6291666666666667" bottom="0.5902777777777778" header="0.5118055555555555" footer="0.3541666666666667"/>
  <pageSetup horizontalDpi="300" verticalDpi="300" orientation="landscape" paperSize="9" scale="92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2" customWidth="1"/>
    <col min="2" max="3" width="45.7109375" style="42" customWidth="1"/>
    <col min="4" max="4" width="11.28125" style="43" customWidth="1"/>
    <col min="5" max="16384" width="9.140625" style="11" customWidth="1"/>
  </cols>
  <sheetData>
    <row r="1" spans="1:4" ht="10.5">
      <c r="A1" s="44" t="s">
        <v>179</v>
      </c>
      <c r="B1" s="45"/>
      <c r="C1" s="45"/>
      <c r="D1" s="46" t="s">
        <v>3</v>
      </c>
    </row>
    <row r="2" spans="1:4" ht="10.5">
      <c r="A2" s="44" t="s">
        <v>9</v>
      </c>
      <c r="B2" s="45"/>
      <c r="C2" s="45"/>
      <c r="D2" s="46" t="s">
        <v>181</v>
      </c>
    </row>
    <row r="3" spans="1:4" ht="10.5">
      <c r="A3" s="44" t="s">
        <v>13</v>
      </c>
      <c r="B3" s="45"/>
      <c r="C3" s="45"/>
      <c r="D3" s="46" t="s">
        <v>182</v>
      </c>
    </row>
    <row r="4" spans="1:4" ht="10.5">
      <c r="A4" s="45"/>
      <c r="B4" s="45"/>
      <c r="C4" s="45"/>
      <c r="D4" s="45"/>
    </row>
    <row r="5" spans="1:4" ht="10.5">
      <c r="A5" s="44" t="s">
        <v>183</v>
      </c>
      <c r="B5" s="45"/>
      <c r="C5" s="45"/>
      <c r="D5" s="45"/>
    </row>
    <row r="6" spans="1:4" ht="10.5">
      <c r="A6" s="44" t="s">
        <v>184</v>
      </c>
      <c r="B6" s="45"/>
      <c r="C6" s="45"/>
      <c r="D6" s="45"/>
    </row>
    <row r="7" spans="1:4" ht="10.5">
      <c r="A7" s="44"/>
      <c r="B7" s="45"/>
      <c r="C7" s="45"/>
      <c r="D7" s="45"/>
    </row>
    <row r="8" spans="1:4" ht="10.5">
      <c r="A8" s="11" t="s">
        <v>185</v>
      </c>
      <c r="B8" s="47"/>
      <c r="C8" s="48"/>
      <c r="D8" s="49"/>
    </row>
    <row r="9" spans="1:6" ht="10.5">
      <c r="A9" s="50" t="s">
        <v>63</v>
      </c>
      <c r="B9" s="50" t="s">
        <v>64</v>
      </c>
      <c r="C9" s="50" t="s">
        <v>65</v>
      </c>
      <c r="D9" s="51" t="s">
        <v>66</v>
      </c>
      <c r="F9" s="11" t="s">
        <v>418</v>
      </c>
    </row>
    <row r="10" spans="1:4" ht="10.5">
      <c r="A10" s="52"/>
      <c r="B10" s="52"/>
      <c r="C10" s="53"/>
      <c r="D10" s="54"/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PageLayoutView="0" workbookViewId="0" topLeftCell="A1">
      <selection activeCell="D35" sqref="D35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421875" style="13" customWidth="1"/>
    <col min="4" max="4" width="11.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0.5">
      <c r="A1" s="12" t="s">
        <v>179</v>
      </c>
      <c r="C1" s="11"/>
      <c r="E1" s="12" t="s">
        <v>180</v>
      </c>
      <c r="F1" s="11"/>
      <c r="G1" s="11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1:30" ht="10.5">
      <c r="A2" s="12" t="s">
        <v>9</v>
      </c>
      <c r="C2" s="11"/>
      <c r="E2" s="12" t="s">
        <v>181</v>
      </c>
      <c r="F2" s="11"/>
      <c r="G2" s="11"/>
      <c r="Z2" s="17" t="s">
        <v>10</v>
      </c>
      <c r="AA2" s="20" t="s">
        <v>67</v>
      </c>
      <c r="AB2" s="20" t="s">
        <v>12</v>
      </c>
      <c r="AC2" s="20"/>
      <c r="AD2" s="19"/>
    </row>
    <row r="3" spans="1:30" ht="10.5">
      <c r="A3" s="12" t="s">
        <v>13</v>
      </c>
      <c r="C3" s="11"/>
      <c r="E3" s="12" t="s">
        <v>182</v>
      </c>
      <c r="F3" s="11"/>
      <c r="G3" s="11"/>
      <c r="Z3" s="17" t="s">
        <v>14</v>
      </c>
      <c r="AA3" s="20" t="s">
        <v>68</v>
      </c>
      <c r="AB3" s="20" t="s">
        <v>12</v>
      </c>
      <c r="AC3" s="20" t="s">
        <v>16</v>
      </c>
      <c r="AD3" s="19" t="s">
        <v>17</v>
      </c>
    </row>
    <row r="4" spans="2:30" ht="10.5">
      <c r="B4" s="11"/>
      <c r="C4" s="11"/>
      <c r="D4" s="11"/>
      <c r="E4" s="11"/>
      <c r="F4" s="11"/>
      <c r="G4" s="11"/>
      <c r="Z4" s="17" t="s">
        <v>18</v>
      </c>
      <c r="AA4" s="20" t="s">
        <v>69</v>
      </c>
      <c r="AB4" s="20" t="s">
        <v>12</v>
      </c>
      <c r="AC4" s="20"/>
      <c r="AD4" s="19"/>
    </row>
    <row r="5" spans="1:30" ht="10.5">
      <c r="A5" s="12" t="s">
        <v>183</v>
      </c>
      <c r="B5" s="11"/>
      <c r="C5" s="11"/>
      <c r="D5" s="11"/>
      <c r="E5" s="11"/>
      <c r="F5" s="11"/>
      <c r="G5" s="11"/>
      <c r="Z5" s="17" t="s">
        <v>20</v>
      </c>
      <c r="AA5" s="20" t="s">
        <v>68</v>
      </c>
      <c r="AB5" s="20" t="s">
        <v>12</v>
      </c>
      <c r="AC5" s="20" t="s">
        <v>16</v>
      </c>
      <c r="AD5" s="19" t="s">
        <v>17</v>
      </c>
    </row>
    <row r="6" spans="1:7" ht="10.5">
      <c r="A6" s="12" t="s">
        <v>184</v>
      </c>
      <c r="B6" s="11"/>
      <c r="C6" s="11"/>
      <c r="D6" s="11"/>
      <c r="E6" s="11"/>
      <c r="F6" s="11"/>
      <c r="G6" s="11"/>
    </row>
    <row r="7" spans="1:7" ht="10.5">
      <c r="A7" s="12"/>
      <c r="B7" s="11"/>
      <c r="C7" s="11"/>
      <c r="D7" s="11"/>
      <c r="E7" s="11"/>
      <c r="F7" s="11"/>
      <c r="G7" s="11"/>
    </row>
    <row r="8" spans="1:7" ht="12.75">
      <c r="A8" s="11" t="s">
        <v>185</v>
      </c>
      <c r="B8" s="23" t="str">
        <f>CONCATENATE(AA2," ",AB2," ",AC2," ",AD2)</f>
        <v>Rekapitulácia rozpočtu v EUR  </v>
      </c>
      <c r="G8" s="11"/>
    </row>
    <row r="9" spans="1:7" ht="10.5">
      <c r="A9" s="24" t="s">
        <v>70</v>
      </c>
      <c r="B9" s="24" t="s">
        <v>28</v>
      </c>
      <c r="C9" s="24" t="s">
        <v>29</v>
      </c>
      <c r="D9" s="24" t="s">
        <v>30</v>
      </c>
      <c r="E9" s="25" t="s">
        <v>31</v>
      </c>
      <c r="F9" s="25" t="s">
        <v>32</v>
      </c>
      <c r="G9" s="25" t="s">
        <v>37</v>
      </c>
    </row>
    <row r="10" spans="1:7" ht="10.5">
      <c r="A10" s="32"/>
      <c r="B10" s="32"/>
      <c r="C10" s="32" t="s">
        <v>53</v>
      </c>
      <c r="D10" s="32"/>
      <c r="E10" s="32" t="s">
        <v>30</v>
      </c>
      <c r="F10" s="32" t="s">
        <v>30</v>
      </c>
      <c r="G10" s="32" t="s">
        <v>30</v>
      </c>
    </row>
    <row r="12" spans="1:7" ht="10.5">
      <c r="A12" s="11" t="s">
        <v>208</v>
      </c>
      <c r="E12" s="14">
        <f>Prehlad!L21</f>
        <v>0</v>
      </c>
      <c r="F12" s="15">
        <f>Prehlad!N21</f>
        <v>0</v>
      </c>
      <c r="G12" s="15">
        <f>Prehlad!W21</f>
        <v>145.60500000000002</v>
      </c>
    </row>
    <row r="13" spans="1:7" ht="10.5">
      <c r="A13" s="11" t="s">
        <v>230</v>
      </c>
      <c r="E13" s="14">
        <f>Prehlad!L35</f>
        <v>270.82543053</v>
      </c>
      <c r="F13" s="15">
        <f>Prehlad!N35</f>
        <v>0</v>
      </c>
      <c r="G13" s="15">
        <f>Prehlad!W35</f>
        <v>184.27100000000002</v>
      </c>
    </row>
    <row r="14" spans="1:7" ht="10.5">
      <c r="A14" s="11" t="s">
        <v>260</v>
      </c>
      <c r="E14" s="14">
        <f>Prehlad!L41</f>
        <v>0.02382</v>
      </c>
      <c r="F14" s="15">
        <f>Prehlad!N41</f>
        <v>0</v>
      </c>
      <c r="G14" s="15">
        <f>Prehlad!W41</f>
        <v>2.742</v>
      </c>
    </row>
    <row r="15" spans="1:7" ht="10.5">
      <c r="A15" s="11" t="s">
        <v>274</v>
      </c>
      <c r="E15" s="14">
        <f>Prehlad!L52</f>
        <v>41.38933455</v>
      </c>
      <c r="F15" s="15">
        <f>Prehlad!N52</f>
        <v>0</v>
      </c>
      <c r="G15" s="15">
        <f>Prehlad!W52</f>
        <v>86.203</v>
      </c>
    </row>
    <row r="16" spans="1:7" ht="10.5">
      <c r="A16" s="11" t="s">
        <v>292</v>
      </c>
      <c r="E16" s="14">
        <f>Prehlad!L56</f>
        <v>0.00216</v>
      </c>
      <c r="F16" s="15">
        <f>Prehlad!N56</f>
        <v>0</v>
      </c>
      <c r="G16" s="15">
        <f>Prehlad!W56</f>
        <v>6.504</v>
      </c>
    </row>
    <row r="17" spans="1:7" ht="10.5">
      <c r="A17" s="11" t="s">
        <v>296</v>
      </c>
      <c r="E17" s="14">
        <f>Prehlad!L58</f>
        <v>312.24074508</v>
      </c>
      <c r="F17" s="15">
        <f>Prehlad!N58</f>
        <v>0</v>
      </c>
      <c r="G17" s="15">
        <f>Prehlad!W58</f>
        <v>425.32500000000005</v>
      </c>
    </row>
    <row r="19" spans="1:7" ht="10.5">
      <c r="A19" s="11" t="s">
        <v>298</v>
      </c>
      <c r="E19" s="14">
        <f>Prehlad!L74</f>
        <v>0.0025311200000000004</v>
      </c>
      <c r="F19" s="15">
        <f>Prehlad!N74</f>
        <v>0</v>
      </c>
      <c r="G19" s="15">
        <f>Prehlad!W74</f>
        <v>86.975</v>
      </c>
    </row>
    <row r="20" spans="1:7" ht="10.5">
      <c r="A20" s="11" t="s">
        <v>329</v>
      </c>
      <c r="E20" s="14">
        <f>Prehlad!L98</f>
        <v>68.75591492000001</v>
      </c>
      <c r="F20" s="15">
        <f>Prehlad!N98</f>
        <v>0</v>
      </c>
      <c r="G20" s="15">
        <f>Prehlad!W98</f>
        <v>1117.405</v>
      </c>
    </row>
    <row r="21" spans="1:7" ht="10.5">
      <c r="A21" s="11" t="s">
        <v>367</v>
      </c>
      <c r="E21" s="14">
        <f>Prehlad!L107</f>
        <v>0.22414000000000003</v>
      </c>
      <c r="F21" s="15">
        <f>Prehlad!N107</f>
        <v>0</v>
      </c>
      <c r="G21" s="15">
        <f>Prehlad!W107</f>
        <v>24.938</v>
      </c>
    </row>
    <row r="22" spans="1:7" ht="10.5">
      <c r="A22" s="11" t="s">
        <v>383</v>
      </c>
      <c r="E22" s="14">
        <f>Prehlad!L116</f>
        <v>9.463334999999999</v>
      </c>
      <c r="F22" s="15">
        <f>Prehlad!N116</f>
        <v>0</v>
      </c>
      <c r="G22" s="15">
        <f>Prehlad!W116</f>
        <v>422.33</v>
      </c>
    </row>
    <row r="23" spans="1:7" ht="10.5">
      <c r="A23" s="11" t="s">
        <v>398</v>
      </c>
      <c r="E23" s="14">
        <f>Prehlad!L128</f>
        <v>1.13302864</v>
      </c>
      <c r="F23" s="15">
        <f>Prehlad!N128</f>
        <v>0</v>
      </c>
      <c r="G23" s="15">
        <f>Prehlad!W128</f>
        <v>617.4839999999999</v>
      </c>
    </row>
    <row r="24" spans="1:7" ht="10.5">
      <c r="A24" s="11" t="s">
        <v>416</v>
      </c>
      <c r="E24" s="14">
        <f>Prehlad!L130</f>
        <v>79.57894968000002</v>
      </c>
      <c r="F24" s="15">
        <f>Prehlad!N130</f>
        <v>0</v>
      </c>
      <c r="G24" s="15">
        <f>Prehlad!W130</f>
        <v>2269.1319999999996</v>
      </c>
    </row>
    <row r="27" spans="1:7" ht="10.5">
      <c r="A27" s="11" t="s">
        <v>417</v>
      </c>
      <c r="E27" s="14">
        <f>Prehlad!L132</f>
        <v>391.81969476000006</v>
      </c>
      <c r="F27" s="15">
        <f>Prehlad!N132</f>
        <v>0</v>
      </c>
      <c r="G27" s="15">
        <f>Prehlad!W132</f>
        <v>2694.4569999999994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71875" style="55" customWidth="1"/>
    <col min="2" max="2" width="3.7109375" style="55" customWidth="1"/>
    <col min="3" max="3" width="6.8515625" style="55" customWidth="1"/>
    <col min="4" max="6" width="14.00390625" style="55" customWidth="1"/>
    <col min="7" max="7" width="3.8515625" style="55" customWidth="1"/>
    <col min="8" max="8" width="22.7109375" style="55" customWidth="1"/>
    <col min="9" max="9" width="14.00390625" style="55" customWidth="1"/>
    <col min="10" max="10" width="4.28125" style="55" customWidth="1"/>
    <col min="11" max="11" width="19.7109375" style="55" customWidth="1"/>
    <col min="12" max="12" width="9.7109375" style="55" customWidth="1"/>
    <col min="13" max="13" width="14.00390625" style="55" customWidth="1"/>
    <col min="14" max="14" width="0.71875" style="55" customWidth="1"/>
    <col min="15" max="15" width="1.421875" style="55" customWidth="1"/>
    <col min="16" max="23" width="9.140625" style="55" customWidth="1"/>
    <col min="24" max="25" width="5.7109375" style="55" customWidth="1"/>
    <col min="26" max="26" width="6.421875" style="55" customWidth="1"/>
    <col min="27" max="27" width="21.421875" style="55" customWidth="1"/>
    <col min="28" max="28" width="4.28125" style="55" customWidth="1"/>
    <col min="29" max="29" width="8.28125" style="55" customWidth="1"/>
    <col min="30" max="30" width="8.7109375" style="55" customWidth="1"/>
    <col min="31" max="16384" width="9.140625" style="55" customWidth="1"/>
  </cols>
  <sheetData>
    <row r="1" spans="2:30" ht="28.5" customHeight="1">
      <c r="B1" s="56"/>
      <c r="C1" s="56"/>
      <c r="D1" s="56"/>
      <c r="E1" s="56"/>
      <c r="F1" s="56"/>
      <c r="G1" s="56"/>
      <c r="H1" s="57" t="str">
        <f>CONCATENATE(AA2," ",AB2," ",AC2," ",AD2)</f>
        <v>Krycí list rozpočtu v EUR  </v>
      </c>
      <c r="I1" s="56"/>
      <c r="J1" s="56"/>
      <c r="K1" s="56"/>
      <c r="L1" s="56"/>
      <c r="M1" s="56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2:30" ht="18" customHeight="1">
      <c r="B2" s="58" t="s">
        <v>186</v>
      </c>
      <c r="C2" s="59"/>
      <c r="D2" s="59"/>
      <c r="E2" s="59"/>
      <c r="F2" s="59"/>
      <c r="G2" s="60" t="s">
        <v>71</v>
      </c>
      <c r="H2" s="59"/>
      <c r="I2" s="59"/>
      <c r="J2" s="60" t="s">
        <v>72</v>
      </c>
      <c r="K2" s="59"/>
      <c r="L2" s="59"/>
      <c r="M2" s="61"/>
      <c r="Z2" s="17" t="s">
        <v>10</v>
      </c>
      <c r="AA2" s="20" t="s">
        <v>73</v>
      </c>
      <c r="AB2" s="20" t="s">
        <v>12</v>
      </c>
      <c r="AC2" s="20"/>
      <c r="AD2" s="19"/>
    </row>
    <row r="3" spans="2:30" ht="18" customHeight="1">
      <c r="B3" s="62" t="s">
        <v>187</v>
      </c>
      <c r="C3" s="63"/>
      <c r="D3" s="63"/>
      <c r="E3" s="63"/>
      <c r="F3" s="63"/>
      <c r="G3" s="64" t="s">
        <v>188</v>
      </c>
      <c r="H3" s="63"/>
      <c r="I3" s="63"/>
      <c r="J3" s="64" t="s">
        <v>74</v>
      </c>
      <c r="K3" s="63"/>
      <c r="L3" s="63"/>
      <c r="M3" s="65"/>
      <c r="Z3" s="17" t="s">
        <v>14</v>
      </c>
      <c r="AA3" s="20" t="s">
        <v>75</v>
      </c>
      <c r="AB3" s="20" t="s">
        <v>12</v>
      </c>
      <c r="AC3" s="20" t="s">
        <v>16</v>
      </c>
      <c r="AD3" s="19" t="s">
        <v>17</v>
      </c>
    </row>
    <row r="4" spans="2:30" ht="18" customHeight="1">
      <c r="B4" s="66" t="s">
        <v>1</v>
      </c>
      <c r="C4" s="67"/>
      <c r="D4" s="67"/>
      <c r="E4" s="67"/>
      <c r="F4" s="67"/>
      <c r="G4" s="68"/>
      <c r="H4" s="67"/>
      <c r="I4" s="67"/>
      <c r="J4" s="68" t="s">
        <v>76</v>
      </c>
      <c r="K4" s="67" t="s">
        <v>189</v>
      </c>
      <c r="L4" s="67" t="s">
        <v>77</v>
      </c>
      <c r="M4" s="69"/>
      <c r="Z4" s="17" t="s">
        <v>18</v>
      </c>
      <c r="AA4" s="20" t="s">
        <v>78</v>
      </c>
      <c r="AB4" s="20" t="s">
        <v>12</v>
      </c>
      <c r="AC4" s="20"/>
      <c r="AD4" s="19"/>
    </row>
    <row r="5" spans="2:30" ht="18" customHeight="1">
      <c r="B5" s="58" t="s">
        <v>79</v>
      </c>
      <c r="C5" s="59"/>
      <c r="D5" s="59" t="s">
        <v>190</v>
      </c>
      <c r="E5" s="59"/>
      <c r="F5" s="59"/>
      <c r="G5" s="70" t="s">
        <v>191</v>
      </c>
      <c r="H5" s="59"/>
      <c r="I5" s="59"/>
      <c r="J5" s="59" t="s">
        <v>80</v>
      </c>
      <c r="K5" s="59"/>
      <c r="L5" s="59" t="s">
        <v>81</v>
      </c>
      <c r="M5" s="61"/>
      <c r="Z5" s="17" t="s">
        <v>20</v>
      </c>
      <c r="AA5" s="20" t="s">
        <v>75</v>
      </c>
      <c r="AB5" s="20" t="s">
        <v>12</v>
      </c>
      <c r="AC5" s="20" t="s">
        <v>16</v>
      </c>
      <c r="AD5" s="19" t="s">
        <v>17</v>
      </c>
    </row>
    <row r="6" spans="2:13" ht="18" customHeight="1">
      <c r="B6" s="62" t="s">
        <v>82</v>
      </c>
      <c r="C6" s="63"/>
      <c r="D6" s="63"/>
      <c r="E6" s="63"/>
      <c r="F6" s="63"/>
      <c r="G6" s="71"/>
      <c r="H6" s="63"/>
      <c r="I6" s="63"/>
      <c r="J6" s="63" t="s">
        <v>80</v>
      </c>
      <c r="K6" s="63"/>
      <c r="L6" s="63" t="s">
        <v>81</v>
      </c>
      <c r="M6" s="65"/>
    </row>
    <row r="7" spans="2:13" ht="18" customHeight="1">
      <c r="B7" s="66" t="s">
        <v>83</v>
      </c>
      <c r="C7" s="67"/>
      <c r="D7" s="67"/>
      <c r="E7" s="67"/>
      <c r="F7" s="67"/>
      <c r="G7" s="72"/>
      <c r="H7" s="67"/>
      <c r="I7" s="67"/>
      <c r="J7" s="67" t="s">
        <v>80</v>
      </c>
      <c r="K7" s="67"/>
      <c r="L7" s="67" t="s">
        <v>81</v>
      </c>
      <c r="M7" s="69"/>
    </row>
    <row r="8" spans="2:13" ht="18" customHeight="1">
      <c r="B8" s="73"/>
      <c r="C8" s="74"/>
      <c r="D8" s="75"/>
      <c r="E8" s="76"/>
      <c r="F8" s="77">
        <f>IF(B8&lt;&gt;0,ROUND($M$26/B8,0),0)</f>
        <v>0</v>
      </c>
      <c r="G8" s="70"/>
      <c r="H8" s="74"/>
      <c r="I8" s="77">
        <f>IF(G8&lt;&gt;0,ROUND($M$26/G8,0),0)</f>
        <v>0</v>
      </c>
      <c r="J8" s="60"/>
      <c r="K8" s="74"/>
      <c r="L8" s="76"/>
      <c r="M8" s="78">
        <f>IF(J8&lt;&gt;0,ROUND($M$26/J8,0),0)</f>
        <v>0</v>
      </c>
    </row>
    <row r="9" spans="2:13" ht="18" customHeight="1">
      <c r="B9" s="79"/>
      <c r="C9" s="80"/>
      <c r="D9" s="81"/>
      <c r="E9" s="82"/>
      <c r="F9" s="83">
        <f>IF(B9&lt;&gt;0,ROUND($M$26/B9,0),0)</f>
        <v>0</v>
      </c>
      <c r="G9" s="84"/>
      <c r="H9" s="80"/>
      <c r="I9" s="83">
        <f>IF(G9&lt;&gt;0,ROUND($M$26/G9,0),0)</f>
        <v>0</v>
      </c>
      <c r="J9" s="84"/>
      <c r="K9" s="80"/>
      <c r="L9" s="82"/>
      <c r="M9" s="85">
        <f>IF(J9&lt;&gt;0,ROUND($M$26/J9,0),0)</f>
        <v>0</v>
      </c>
    </row>
    <row r="10" spans="2:13" ht="18" customHeight="1">
      <c r="B10" s="86" t="s">
        <v>84</v>
      </c>
      <c r="C10" s="87" t="s">
        <v>85</v>
      </c>
      <c r="D10" s="88" t="s">
        <v>28</v>
      </c>
      <c r="E10" s="88" t="s">
        <v>86</v>
      </c>
      <c r="F10" s="89" t="s">
        <v>87</v>
      </c>
      <c r="G10" s="86" t="s">
        <v>88</v>
      </c>
      <c r="H10" s="178" t="s">
        <v>89</v>
      </c>
      <c r="I10" s="178"/>
      <c r="J10" s="86" t="s">
        <v>90</v>
      </c>
      <c r="K10" s="178" t="s">
        <v>91</v>
      </c>
      <c r="L10" s="178"/>
      <c r="M10" s="178"/>
    </row>
    <row r="11" spans="2:13" ht="18" customHeight="1">
      <c r="B11" s="90">
        <v>1</v>
      </c>
      <c r="C11" s="91" t="s">
        <v>92</v>
      </c>
      <c r="D11" s="155">
        <f>Prehlad!H58</f>
        <v>0</v>
      </c>
      <c r="E11" s="155">
        <f>Prehlad!I58</f>
        <v>0</v>
      </c>
      <c r="F11" s="156">
        <f>D11+E11</f>
        <v>0</v>
      </c>
      <c r="G11" s="90">
        <v>6</v>
      </c>
      <c r="H11" s="91" t="s">
        <v>192</v>
      </c>
      <c r="I11" s="156">
        <v>0</v>
      </c>
      <c r="J11" s="90">
        <v>11</v>
      </c>
      <c r="K11" s="92" t="s">
        <v>195</v>
      </c>
      <c r="L11" s="93">
        <v>0</v>
      </c>
      <c r="M11" s="156">
        <f>ROUND(((D11+E11+D12+E12+D13)*L11),2)</f>
        <v>0</v>
      </c>
    </row>
    <row r="12" spans="2:13" ht="18" customHeight="1">
      <c r="B12" s="94">
        <v>2</v>
      </c>
      <c r="C12" s="95" t="s">
        <v>93</v>
      </c>
      <c r="D12" s="157">
        <f>Prehlad!H130</f>
        <v>0</v>
      </c>
      <c r="E12" s="157">
        <f>Prehlad!I130</f>
        <v>0</v>
      </c>
      <c r="F12" s="156">
        <f>D12+E12</f>
        <v>0</v>
      </c>
      <c r="G12" s="94">
        <v>7</v>
      </c>
      <c r="H12" s="95" t="s">
        <v>193</v>
      </c>
      <c r="I12" s="158">
        <v>0</v>
      </c>
      <c r="J12" s="94">
        <v>12</v>
      </c>
      <c r="K12" s="96" t="s">
        <v>196</v>
      </c>
      <c r="L12" s="97">
        <v>0</v>
      </c>
      <c r="M12" s="158">
        <f>ROUND(((D11+E11+D12+E12+D13)*L12),2)</f>
        <v>0</v>
      </c>
    </row>
    <row r="13" spans="2:13" ht="18" customHeight="1">
      <c r="B13" s="94">
        <v>3</v>
      </c>
      <c r="C13" s="95" t="s">
        <v>94</v>
      </c>
      <c r="D13" s="157"/>
      <c r="E13" s="157"/>
      <c r="F13" s="156">
        <f>D13+E13</f>
        <v>0</v>
      </c>
      <c r="G13" s="94">
        <v>8</v>
      </c>
      <c r="H13" s="95" t="s">
        <v>194</v>
      </c>
      <c r="I13" s="158">
        <v>0</v>
      </c>
      <c r="J13" s="94">
        <v>13</v>
      </c>
      <c r="K13" s="96" t="s">
        <v>197</v>
      </c>
      <c r="L13" s="97">
        <v>0</v>
      </c>
      <c r="M13" s="158">
        <f>ROUND(((D11+E11+D12+E12+D13)*L13),2)</f>
        <v>0</v>
      </c>
    </row>
    <row r="14" spans="2:13" ht="18" customHeight="1">
      <c r="B14" s="94">
        <v>4</v>
      </c>
      <c r="C14" s="95" t="s">
        <v>95</v>
      </c>
      <c r="D14" s="157"/>
      <c r="E14" s="157"/>
      <c r="F14" s="159">
        <f>D14+E14</f>
        <v>0</v>
      </c>
      <c r="G14" s="94">
        <v>9</v>
      </c>
      <c r="H14" s="95" t="s">
        <v>1</v>
      </c>
      <c r="I14" s="158">
        <v>0</v>
      </c>
      <c r="J14" s="94">
        <v>14</v>
      </c>
      <c r="K14" s="96" t="s">
        <v>1</v>
      </c>
      <c r="L14" s="97">
        <v>0</v>
      </c>
      <c r="M14" s="158">
        <f>ROUND(((D11+E11+D12+E12+D13+E13)*L14),2)</f>
        <v>0</v>
      </c>
    </row>
    <row r="15" spans="2:13" ht="18" customHeight="1">
      <c r="B15" s="98">
        <v>5</v>
      </c>
      <c r="C15" s="99" t="s">
        <v>96</v>
      </c>
      <c r="D15" s="160">
        <f>SUM(D11:D14)</f>
        <v>0</v>
      </c>
      <c r="E15" s="161">
        <f>SUM(E11:E14)</f>
        <v>0</v>
      </c>
      <c r="F15" s="162">
        <f>SUM(F11:F14)</f>
        <v>0</v>
      </c>
      <c r="G15" s="100">
        <v>10</v>
      </c>
      <c r="H15" s="101" t="s">
        <v>97</v>
      </c>
      <c r="I15" s="162">
        <f>SUM(I11:I14)</f>
        <v>0</v>
      </c>
      <c r="J15" s="98">
        <v>15</v>
      </c>
      <c r="K15" s="102"/>
      <c r="L15" s="103" t="s">
        <v>98</v>
      </c>
      <c r="M15" s="162">
        <f>SUM(M11:M14)</f>
        <v>0</v>
      </c>
    </row>
    <row r="16" spans="2:13" ht="18" customHeight="1">
      <c r="B16" s="179" t="s">
        <v>99</v>
      </c>
      <c r="C16" s="179"/>
      <c r="D16" s="179"/>
      <c r="E16" s="179"/>
      <c r="F16" s="104"/>
      <c r="G16" s="180" t="s">
        <v>100</v>
      </c>
      <c r="H16" s="180"/>
      <c r="I16" s="180"/>
      <c r="J16" s="86" t="s">
        <v>101</v>
      </c>
      <c r="K16" s="178" t="s">
        <v>102</v>
      </c>
      <c r="L16" s="178"/>
      <c r="M16" s="178"/>
    </row>
    <row r="17" spans="2:13" ht="18" customHeight="1">
      <c r="B17" s="105"/>
      <c r="C17" s="106" t="s">
        <v>103</v>
      </c>
      <c r="D17" s="106"/>
      <c r="E17" s="106" t="s">
        <v>104</v>
      </c>
      <c r="F17" s="107"/>
      <c r="G17" s="105"/>
      <c r="H17" s="108"/>
      <c r="I17" s="109"/>
      <c r="J17" s="94">
        <v>16</v>
      </c>
      <c r="K17" s="96" t="s">
        <v>105</v>
      </c>
      <c r="L17" s="110"/>
      <c r="M17" s="158">
        <v>0</v>
      </c>
    </row>
    <row r="18" spans="2:13" ht="18" customHeight="1">
      <c r="B18" s="111"/>
      <c r="C18" s="108" t="s">
        <v>106</v>
      </c>
      <c r="D18" s="108"/>
      <c r="E18" s="108"/>
      <c r="F18" s="112"/>
      <c r="G18" s="111"/>
      <c r="H18" s="108" t="s">
        <v>103</v>
      </c>
      <c r="I18" s="109"/>
      <c r="J18" s="94">
        <v>17</v>
      </c>
      <c r="K18" s="96" t="s">
        <v>198</v>
      </c>
      <c r="L18" s="110"/>
      <c r="M18" s="158">
        <v>0</v>
      </c>
    </row>
    <row r="19" spans="2:13" ht="18" customHeight="1">
      <c r="B19" s="111"/>
      <c r="C19" s="108"/>
      <c r="D19" s="108"/>
      <c r="E19" s="108"/>
      <c r="F19" s="112"/>
      <c r="G19" s="111"/>
      <c r="H19" s="113"/>
      <c r="I19" s="109"/>
      <c r="J19" s="94">
        <v>18</v>
      </c>
      <c r="K19" s="96" t="s">
        <v>199</v>
      </c>
      <c r="L19" s="110"/>
      <c r="M19" s="158">
        <v>0</v>
      </c>
    </row>
    <row r="20" spans="2:13" ht="18" customHeight="1">
      <c r="B20" s="111"/>
      <c r="C20" s="108"/>
      <c r="D20" s="108"/>
      <c r="E20" s="108"/>
      <c r="F20" s="112"/>
      <c r="G20" s="111"/>
      <c r="H20" s="106" t="s">
        <v>104</v>
      </c>
      <c r="I20" s="109"/>
      <c r="J20" s="94">
        <v>19</v>
      </c>
      <c r="K20" s="96" t="s">
        <v>1</v>
      </c>
      <c r="L20" s="110"/>
      <c r="M20" s="158">
        <v>0</v>
      </c>
    </row>
    <row r="21" spans="2:13" ht="18" customHeight="1">
      <c r="B21" s="105"/>
      <c r="C21" s="108"/>
      <c r="D21" s="108"/>
      <c r="E21" s="108"/>
      <c r="F21" s="108"/>
      <c r="G21" s="105"/>
      <c r="H21" s="108" t="s">
        <v>106</v>
      </c>
      <c r="I21" s="109"/>
      <c r="J21" s="98">
        <v>20</v>
      </c>
      <c r="K21" s="102"/>
      <c r="L21" s="103" t="s">
        <v>107</v>
      </c>
      <c r="M21" s="162">
        <f>SUM(M17:M20)</f>
        <v>0</v>
      </c>
    </row>
    <row r="22" spans="2:13" ht="18" customHeight="1">
      <c r="B22" s="179" t="s">
        <v>108</v>
      </c>
      <c r="C22" s="179"/>
      <c r="D22" s="179"/>
      <c r="E22" s="179"/>
      <c r="F22" s="104"/>
      <c r="G22" s="105"/>
      <c r="H22" s="108"/>
      <c r="I22" s="109"/>
      <c r="J22" s="86" t="s">
        <v>109</v>
      </c>
      <c r="K22" s="178" t="s">
        <v>110</v>
      </c>
      <c r="L22" s="178"/>
      <c r="M22" s="178"/>
    </row>
    <row r="23" spans="2:13" ht="18" customHeight="1">
      <c r="B23" s="105"/>
      <c r="C23" s="106" t="s">
        <v>103</v>
      </c>
      <c r="D23" s="106"/>
      <c r="E23" s="106" t="s">
        <v>104</v>
      </c>
      <c r="F23" s="107"/>
      <c r="G23" s="105"/>
      <c r="H23" s="108"/>
      <c r="I23" s="109"/>
      <c r="J23" s="90">
        <v>21</v>
      </c>
      <c r="K23" s="92"/>
      <c r="L23" s="114" t="s">
        <v>111</v>
      </c>
      <c r="M23" s="156">
        <f>ROUND(F15,2)+I15+M15+M21</f>
        <v>0</v>
      </c>
    </row>
    <row r="24" spans="2:13" ht="18" customHeight="1">
      <c r="B24" s="111"/>
      <c r="C24" s="108" t="s">
        <v>106</v>
      </c>
      <c r="D24" s="108"/>
      <c r="E24" s="108"/>
      <c r="F24" s="112"/>
      <c r="G24" s="105"/>
      <c r="H24" s="108"/>
      <c r="I24" s="109"/>
      <c r="J24" s="94">
        <v>22</v>
      </c>
      <c r="K24" s="96" t="s">
        <v>200</v>
      </c>
      <c r="L24" s="163">
        <f>M23-L25</f>
        <v>0</v>
      </c>
      <c r="M24" s="158">
        <f>ROUND((L24*20)/100,2)</f>
        <v>0</v>
      </c>
    </row>
    <row r="25" spans="2:13" ht="18" customHeight="1">
      <c r="B25" s="111"/>
      <c r="C25" s="108"/>
      <c r="D25" s="108"/>
      <c r="E25" s="108"/>
      <c r="F25" s="112"/>
      <c r="G25" s="105"/>
      <c r="H25" s="108"/>
      <c r="I25" s="109"/>
      <c r="J25" s="94">
        <v>23</v>
      </c>
      <c r="K25" s="96" t="s">
        <v>201</v>
      </c>
      <c r="L25" s="163">
        <f>SUMIF(Prehlad!O11:O9999,0,Prehlad!J11:J9999)</f>
        <v>0</v>
      </c>
      <c r="M25" s="158">
        <f>ROUND((L25*0)/100,1)</f>
        <v>0</v>
      </c>
    </row>
    <row r="26" spans="2:13" ht="18" customHeight="1">
      <c r="B26" s="111"/>
      <c r="C26" s="108"/>
      <c r="D26" s="108"/>
      <c r="E26" s="108"/>
      <c r="F26" s="112"/>
      <c r="G26" s="105"/>
      <c r="H26" s="108"/>
      <c r="I26" s="109"/>
      <c r="J26" s="98">
        <v>24</v>
      </c>
      <c r="K26" s="102"/>
      <c r="L26" s="103" t="s">
        <v>112</v>
      </c>
      <c r="M26" s="162">
        <f>M23+M24+M25</f>
        <v>0</v>
      </c>
    </row>
    <row r="27" spans="2:13" ht="16.5" customHeight="1">
      <c r="B27" s="115"/>
      <c r="C27" s="116"/>
      <c r="D27" s="116"/>
      <c r="E27" s="116"/>
      <c r="F27" s="116"/>
      <c r="G27" s="115"/>
      <c r="H27" s="116"/>
      <c r="I27" s="117"/>
      <c r="J27" s="118" t="s">
        <v>113</v>
      </c>
      <c r="K27" s="119" t="s">
        <v>202</v>
      </c>
      <c r="L27" s="120"/>
      <c r="M27" s="121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888888888888889" top="0.3541666666666667" bottom="0.43263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140625" style="122" customWidth="1"/>
    <col min="2" max="2" width="29.140625" style="122" customWidth="1"/>
    <col min="3" max="3" width="9.28125" style="122" customWidth="1"/>
    <col min="4" max="4" width="33.7109375" style="122" customWidth="1"/>
    <col min="5" max="16384" width="9.00390625" style="122" customWidth="1"/>
  </cols>
  <sheetData>
    <row r="1" spans="1:4" ht="12.75" customHeight="1">
      <c r="A1" s="123" t="s">
        <v>114</v>
      </c>
      <c r="B1" s="124" t="s">
        <v>115</v>
      </c>
      <c r="C1" s="181" t="s">
        <v>116</v>
      </c>
      <c r="D1" s="181"/>
    </row>
    <row r="2" spans="1:4" ht="27.75">
      <c r="A2" s="123"/>
      <c r="B2" s="124"/>
      <c r="C2" s="125" t="s">
        <v>117</v>
      </c>
      <c r="D2" s="126" t="s">
        <v>118</v>
      </c>
    </row>
    <row r="3" spans="1:4" ht="12.75">
      <c r="A3" s="127" t="s">
        <v>119</v>
      </c>
      <c r="B3" s="128" t="s">
        <v>120</v>
      </c>
      <c r="C3" s="129" t="s">
        <v>121</v>
      </c>
      <c r="D3" s="130"/>
    </row>
    <row r="4" spans="1:4" ht="12.75">
      <c r="A4" s="131"/>
      <c r="B4" s="132"/>
      <c r="C4" s="133"/>
      <c r="D4" s="134"/>
    </row>
    <row r="5" spans="1:4" ht="12.75">
      <c r="A5" s="127" t="s">
        <v>122</v>
      </c>
      <c r="B5" s="128" t="s">
        <v>123</v>
      </c>
      <c r="C5" s="129" t="s">
        <v>121</v>
      </c>
      <c r="D5" s="135" t="s">
        <v>124</v>
      </c>
    </row>
    <row r="6" spans="1:4" ht="12.75">
      <c r="A6" s="127"/>
      <c r="B6" s="128"/>
      <c r="C6" s="136"/>
      <c r="D6" s="135" t="s">
        <v>125</v>
      </c>
    </row>
    <row r="7" spans="1:4" ht="12.75">
      <c r="A7" s="127"/>
      <c r="B7" s="128"/>
      <c r="C7" s="136"/>
      <c r="D7" s="135" t="s">
        <v>126</v>
      </c>
    </row>
    <row r="8" spans="1:4" ht="12.75">
      <c r="A8" s="127"/>
      <c r="B8" s="128"/>
      <c r="C8" s="136"/>
      <c r="D8" s="135" t="s">
        <v>127</v>
      </c>
    </row>
    <row r="9" spans="1:4" ht="12.75">
      <c r="A9" s="127"/>
      <c r="B9" s="128"/>
      <c r="C9" s="136"/>
      <c r="D9" s="135" t="s">
        <v>128</v>
      </c>
    </row>
    <row r="10" spans="1:4" ht="12.75">
      <c r="A10" s="127"/>
      <c r="B10" s="128"/>
      <c r="C10" s="136"/>
      <c r="D10" s="135" t="s">
        <v>129</v>
      </c>
    </row>
    <row r="11" spans="1:4" ht="12.75">
      <c r="A11" s="131"/>
      <c r="B11" s="132"/>
      <c r="C11" s="133"/>
      <c r="D11" s="137" t="s">
        <v>130</v>
      </c>
    </row>
    <row r="12" spans="1:4" ht="12.75">
      <c r="A12" s="127" t="s">
        <v>131</v>
      </c>
      <c r="B12" s="128" t="s">
        <v>132</v>
      </c>
      <c r="C12" s="129" t="s">
        <v>121</v>
      </c>
      <c r="D12" s="130"/>
    </row>
    <row r="13" spans="1:4" ht="12.75">
      <c r="A13" s="131"/>
      <c r="B13" s="132"/>
      <c r="C13" s="133"/>
      <c r="D13" s="134"/>
    </row>
    <row r="14" spans="1:4" ht="12.75" customHeight="1">
      <c r="A14" s="138" t="s">
        <v>133</v>
      </c>
      <c r="B14" s="128" t="s">
        <v>134</v>
      </c>
      <c r="C14" s="129" t="s">
        <v>121</v>
      </c>
      <c r="D14" s="130"/>
    </row>
    <row r="15" spans="1:4" ht="12.75">
      <c r="A15" s="131"/>
      <c r="B15" s="132"/>
      <c r="C15" s="133"/>
      <c r="D15" s="134"/>
    </row>
    <row r="16" spans="1:4" ht="12.75">
      <c r="A16" s="127" t="s">
        <v>135</v>
      </c>
      <c r="B16" s="128" t="s">
        <v>136</v>
      </c>
      <c r="C16" s="129" t="s">
        <v>121</v>
      </c>
      <c r="D16" s="130" t="s">
        <v>137</v>
      </c>
    </row>
    <row r="17" spans="1:4" ht="12.75">
      <c r="A17" s="131"/>
      <c r="B17" s="132"/>
      <c r="C17" s="133"/>
      <c r="D17" s="134"/>
    </row>
    <row r="18" spans="1:4" ht="12.75">
      <c r="A18" s="127" t="s">
        <v>138</v>
      </c>
      <c r="B18" s="128" t="s">
        <v>139</v>
      </c>
      <c r="C18" s="129" t="s">
        <v>121</v>
      </c>
      <c r="D18" s="130"/>
    </row>
    <row r="19" spans="1:4" ht="12.75">
      <c r="A19" s="131"/>
      <c r="B19" s="132"/>
      <c r="C19" s="133"/>
      <c r="D19" s="134"/>
    </row>
    <row r="20" spans="1:4" ht="12.75">
      <c r="A20" s="127" t="s">
        <v>140</v>
      </c>
      <c r="B20" s="128" t="s">
        <v>136</v>
      </c>
      <c r="C20" s="129" t="s">
        <v>121</v>
      </c>
      <c r="D20" s="130" t="s">
        <v>141</v>
      </c>
    </row>
    <row r="21" spans="1:4" ht="12.75">
      <c r="A21" s="131"/>
      <c r="B21" s="132"/>
      <c r="C21" s="133"/>
      <c r="D21" s="134"/>
    </row>
    <row r="22" spans="1:4" ht="12.75">
      <c r="A22" s="127" t="s">
        <v>142</v>
      </c>
      <c r="B22" s="128"/>
      <c r="C22" s="136" t="s">
        <v>143</v>
      </c>
      <c r="D22" s="130" t="s">
        <v>144</v>
      </c>
    </row>
    <row r="23" spans="1:4" ht="12.75">
      <c r="A23" s="131"/>
      <c r="B23" s="132"/>
      <c r="C23" s="133"/>
      <c r="D23" s="134"/>
    </row>
    <row r="24" spans="1:4" ht="12.75">
      <c r="A24" s="127" t="s">
        <v>145</v>
      </c>
      <c r="B24" s="128"/>
      <c r="C24" s="136" t="s">
        <v>143</v>
      </c>
      <c r="D24" s="130" t="s">
        <v>144</v>
      </c>
    </row>
    <row r="25" spans="1:4" ht="12.75">
      <c r="A25" s="131"/>
      <c r="B25" s="132"/>
      <c r="C25" s="133"/>
      <c r="D25" s="134"/>
    </row>
    <row r="26" spans="1:4" ht="12.75">
      <c r="A26" s="127" t="s">
        <v>146</v>
      </c>
      <c r="B26" s="128"/>
      <c r="C26" s="136" t="s">
        <v>143</v>
      </c>
      <c r="D26" s="130" t="s">
        <v>144</v>
      </c>
    </row>
    <row r="27" spans="1:4" ht="12.75">
      <c r="A27" s="131"/>
      <c r="B27" s="132"/>
      <c r="C27" s="133"/>
      <c r="D27" s="134"/>
    </row>
    <row r="28" spans="1:4" ht="12.75">
      <c r="A28" s="127" t="s">
        <v>147</v>
      </c>
      <c r="B28" s="128" t="s">
        <v>148</v>
      </c>
      <c r="C28" s="136" t="s">
        <v>143</v>
      </c>
      <c r="D28" s="130" t="s">
        <v>149</v>
      </c>
    </row>
    <row r="29" spans="1:4" ht="12.75">
      <c r="A29" s="131"/>
      <c r="B29" s="132"/>
      <c r="C29" s="133"/>
      <c r="D29" s="134"/>
    </row>
    <row r="30" spans="1:4" ht="12.75">
      <c r="A30" s="127" t="s">
        <v>150</v>
      </c>
      <c r="B30" s="128"/>
      <c r="C30" s="136" t="s">
        <v>143</v>
      </c>
      <c r="D30" s="130" t="s">
        <v>144</v>
      </c>
    </row>
    <row r="31" spans="1:4" ht="12.75">
      <c r="A31" s="131"/>
      <c r="B31" s="132"/>
      <c r="C31" s="133"/>
      <c r="D31" s="134"/>
    </row>
    <row r="32" spans="1:4" ht="12.75">
      <c r="A32" s="127" t="s">
        <v>151</v>
      </c>
      <c r="B32" s="128" t="s">
        <v>152</v>
      </c>
      <c r="C32" s="136" t="s">
        <v>143</v>
      </c>
      <c r="D32" s="130" t="s">
        <v>153</v>
      </c>
    </row>
    <row r="33" spans="1:4" ht="12.75">
      <c r="A33" s="131"/>
      <c r="B33" s="132"/>
      <c r="C33" s="133"/>
      <c r="D33" s="134"/>
    </row>
    <row r="34" spans="1:4" ht="12.75">
      <c r="A34" s="127" t="s">
        <v>154</v>
      </c>
      <c r="B34" s="128"/>
      <c r="C34" s="136" t="s">
        <v>143</v>
      </c>
      <c r="D34" s="130" t="s">
        <v>144</v>
      </c>
    </row>
    <row r="35" spans="1:4" ht="12.75">
      <c r="A35" s="131"/>
      <c r="B35" s="132"/>
      <c r="C35" s="133"/>
      <c r="D35" s="134"/>
    </row>
    <row r="36" spans="1:4" ht="12.75">
      <c r="A36" s="127" t="s">
        <v>155</v>
      </c>
      <c r="B36" s="128"/>
      <c r="C36" s="136" t="s">
        <v>143</v>
      </c>
      <c r="D36" s="130" t="s">
        <v>144</v>
      </c>
    </row>
    <row r="37" spans="1:4" ht="12.75">
      <c r="A37" s="131"/>
      <c r="B37" s="132"/>
      <c r="C37" s="133"/>
      <c r="D37" s="134"/>
    </row>
    <row r="38" spans="1:4" ht="12.75">
      <c r="A38" s="127" t="s">
        <v>156</v>
      </c>
      <c r="B38" s="128" t="s">
        <v>157</v>
      </c>
      <c r="C38" s="136" t="s">
        <v>143</v>
      </c>
      <c r="D38" s="130"/>
    </row>
    <row r="39" spans="1:4" ht="12.75">
      <c r="A39" s="131"/>
      <c r="B39" s="132"/>
      <c r="C39" s="133"/>
      <c r="D39" s="134"/>
    </row>
    <row r="40" spans="1:4" ht="12.75">
      <c r="A40" s="127" t="s">
        <v>158</v>
      </c>
      <c r="B40" s="128"/>
      <c r="C40" s="136" t="s">
        <v>143</v>
      </c>
      <c r="D40" s="130" t="s">
        <v>144</v>
      </c>
    </row>
    <row r="41" spans="1:4" ht="12.75">
      <c r="A41" s="131"/>
      <c r="B41" s="132"/>
      <c r="C41" s="133"/>
      <c r="D41" s="134"/>
    </row>
    <row r="42" spans="1:4" ht="12.75">
      <c r="A42" s="127" t="s">
        <v>159</v>
      </c>
      <c r="B42" s="128"/>
      <c r="C42" s="136" t="s">
        <v>143</v>
      </c>
      <c r="D42" s="130" t="s">
        <v>144</v>
      </c>
    </row>
    <row r="43" spans="1:4" ht="12.75">
      <c r="A43" s="131"/>
      <c r="B43" s="132"/>
      <c r="C43" s="133"/>
      <c r="D43" s="134"/>
    </row>
    <row r="44" spans="1:4" ht="12.75">
      <c r="A44" s="127" t="s">
        <v>160</v>
      </c>
      <c r="B44" s="128"/>
      <c r="C44" s="136" t="s">
        <v>143</v>
      </c>
      <c r="D44" s="130" t="s">
        <v>144</v>
      </c>
    </row>
    <row r="45" spans="1:4" ht="12.75">
      <c r="A45" s="131"/>
      <c r="B45" s="132"/>
      <c r="C45" s="133"/>
      <c r="D45" s="134"/>
    </row>
    <row r="46" spans="1:4" ht="12.75" customHeight="1">
      <c r="A46" s="127" t="s">
        <v>161</v>
      </c>
      <c r="B46" s="128"/>
      <c r="C46" s="136" t="s">
        <v>143</v>
      </c>
      <c r="D46" s="130" t="s">
        <v>144</v>
      </c>
    </row>
    <row r="47" spans="1:4" ht="12.75">
      <c r="A47" s="131"/>
      <c r="B47" s="132"/>
      <c r="C47" s="133"/>
      <c r="D47" s="134"/>
    </row>
    <row r="48" spans="1:4" ht="12.75">
      <c r="A48" s="127" t="s">
        <v>162</v>
      </c>
      <c r="B48" s="128"/>
      <c r="C48" s="136" t="s">
        <v>143</v>
      </c>
      <c r="D48" s="130" t="s">
        <v>144</v>
      </c>
    </row>
    <row r="49" spans="1:4" ht="12.75">
      <c r="A49" s="131"/>
      <c r="B49" s="132"/>
      <c r="C49" s="133"/>
      <c r="D49" s="134"/>
    </row>
    <row r="50" spans="1:4" ht="12.75" customHeight="1">
      <c r="A50" s="139" t="s">
        <v>163</v>
      </c>
      <c r="B50" s="140" t="s">
        <v>164</v>
      </c>
      <c r="C50" s="140" t="s">
        <v>143</v>
      </c>
      <c r="D50" s="141" t="s">
        <v>165</v>
      </c>
    </row>
    <row r="51" spans="1:4" ht="12.75" customHeight="1">
      <c r="A51" s="139"/>
      <c r="B51" s="142"/>
      <c r="C51" s="140"/>
      <c r="D51" s="143" t="s">
        <v>166</v>
      </c>
    </row>
    <row r="52" spans="1:4" ht="12.75" customHeight="1">
      <c r="A52" s="139"/>
      <c r="B52" s="142"/>
      <c r="C52" s="140"/>
      <c r="D52" s="143" t="s">
        <v>167</v>
      </c>
    </row>
    <row r="53" spans="1:4" ht="12.75" customHeight="1">
      <c r="A53" s="131"/>
      <c r="B53" s="132"/>
      <c r="C53" s="133"/>
      <c r="D53" s="144" t="s">
        <v>168</v>
      </c>
    </row>
    <row r="54" spans="1:4" ht="12.75">
      <c r="A54" s="127" t="s">
        <v>169</v>
      </c>
      <c r="B54" s="128"/>
      <c r="C54" s="136" t="s">
        <v>143</v>
      </c>
      <c r="D54" s="130" t="s">
        <v>144</v>
      </c>
    </row>
    <row r="55" spans="1:4" ht="12.75">
      <c r="A55" s="131"/>
      <c r="B55" s="132"/>
      <c r="C55" s="133"/>
      <c r="D55" s="134"/>
    </row>
    <row r="56" spans="1:4" ht="12.75">
      <c r="A56" s="127" t="s">
        <v>170</v>
      </c>
      <c r="B56" s="128" t="s">
        <v>157</v>
      </c>
      <c r="C56" s="136" t="s">
        <v>143</v>
      </c>
      <c r="D56" s="130" t="s">
        <v>171</v>
      </c>
    </row>
    <row r="57" spans="1:4" ht="12.75">
      <c r="A57" s="131"/>
      <c r="B57" s="132"/>
      <c r="C57" s="133"/>
      <c r="D57" s="134"/>
    </row>
    <row r="58" spans="1:4" ht="12.75">
      <c r="A58" s="127" t="s">
        <v>172</v>
      </c>
      <c r="B58" s="128" t="s">
        <v>132</v>
      </c>
      <c r="C58" s="136" t="s">
        <v>143</v>
      </c>
      <c r="D58" s="130" t="s">
        <v>144</v>
      </c>
    </row>
    <row r="59" spans="1:4" ht="12.75">
      <c r="A59" s="131"/>
      <c r="B59" s="132"/>
      <c r="C59" s="133"/>
      <c r="D59" s="134"/>
    </row>
    <row r="60" spans="1:4" ht="12.75">
      <c r="A60" s="127" t="s">
        <v>173</v>
      </c>
      <c r="B60" s="128" t="s">
        <v>174</v>
      </c>
      <c r="C60" s="136" t="s">
        <v>143</v>
      </c>
      <c r="D60" s="130"/>
    </row>
    <row r="61" spans="1:4" ht="12.75">
      <c r="A61" s="131"/>
      <c r="B61" s="132"/>
      <c r="C61" s="133"/>
      <c r="D61" s="134"/>
    </row>
    <row r="62" spans="1:4" ht="12.75">
      <c r="A62" s="127" t="s">
        <v>175</v>
      </c>
      <c r="B62" s="128" t="s">
        <v>157</v>
      </c>
      <c r="C62" s="136" t="s">
        <v>143</v>
      </c>
      <c r="D62" s="130"/>
    </row>
    <row r="63" spans="1:4" ht="12.75">
      <c r="A63" s="131"/>
      <c r="B63" s="132"/>
      <c r="C63" s="133"/>
      <c r="D63" s="134"/>
    </row>
    <row r="64" spans="1:4" ht="25.5" customHeight="1">
      <c r="A64" s="145" t="s">
        <v>176</v>
      </c>
      <c r="B64" s="146" t="s">
        <v>177</v>
      </c>
      <c r="C64" s="146" t="s">
        <v>143</v>
      </c>
      <c r="D64" s="147" t="s">
        <v>178</v>
      </c>
    </row>
    <row r="65" spans="1:4" ht="12.75">
      <c r="A65" s="148"/>
      <c r="B65" s="149"/>
      <c r="C65" s="150"/>
      <c r="D65" s="151"/>
    </row>
    <row r="66" spans="1:4" ht="0.75" customHeight="1">
      <c r="A66" s="152"/>
      <c r="B66" s="153"/>
      <c r="C66" s="153"/>
      <c r="D66" s="154"/>
    </row>
  </sheetData>
  <sheetProtection selectLockedCells="1" selectUnlockedCells="1"/>
  <mergeCells count="1">
    <mergeCell ref="C1:D1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Používateľ balíka Microsoft Office</cp:lastModifiedBy>
  <cp:lastPrinted>2019-05-20T14:23:06Z</cp:lastPrinted>
  <dcterms:created xsi:type="dcterms:W3CDTF">1999-04-06T07:39:00Z</dcterms:created>
  <dcterms:modified xsi:type="dcterms:W3CDTF">2019-09-18T07:58:45Z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1033-11.2.0.8339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